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65" windowHeight="12555" tabRatio="840" activeTab="12"/>
  </bookViews>
  <sheets>
    <sheet name="BV'75" sheetId="1" r:id="rId1"/>
    <sheet name="Carambole" sheetId="2" r:id="rId2"/>
    <sheet name="DOS" sheetId="3" r:id="rId3"/>
    <sheet name="Maarschalk" sheetId="4" r:id="rId4"/>
    <sheet name="Mike's" sheetId="5" r:id="rId5"/>
    <sheet name="Onder Ons" sheetId="6" r:id="rId6"/>
    <sheet name="Team A" sheetId="7" r:id="rId7"/>
    <sheet name="Team B" sheetId="8" r:id="rId8"/>
    <sheet name="Team C" sheetId="9" r:id="rId9"/>
    <sheet name="Team D" sheetId="10" r:id="rId10"/>
    <sheet name="Team E" sheetId="11" r:id="rId11"/>
    <sheet name="Team F" sheetId="12" r:id="rId12"/>
    <sheet name="T1" sheetId="13" r:id="rId13"/>
    <sheet name="T2" sheetId="14" r:id="rId14"/>
    <sheet name="T3" sheetId="15" r:id="rId15"/>
    <sheet name="T4" sheetId="16" r:id="rId16"/>
    <sheet name="Eindscore" sheetId="17" r:id="rId17"/>
  </sheets>
  <definedNames/>
  <calcPr fullCalcOnLoad="1"/>
</workbook>
</file>

<file path=xl/sharedStrings.xml><?xml version="1.0" encoding="utf-8"?>
<sst xmlns="http://schemas.openxmlformats.org/spreadsheetml/2006/main" count="1083" uniqueCount="137">
  <si>
    <t>Naam</t>
  </si>
  <si>
    <t>Maken</t>
  </si>
  <si>
    <t>Bondsnr</t>
  </si>
  <si>
    <t>Matchpunten:</t>
  </si>
  <si>
    <t>Gemaakt</t>
  </si>
  <si>
    <t>Moyenne</t>
  </si>
  <si>
    <t>Punten</t>
  </si>
  <si>
    <t>Speelt tegen Team A in de volgende volgorde:</t>
  </si>
  <si>
    <t>Speelt tegen Team B in de volgende volgorde:</t>
  </si>
  <si>
    <t>Speelt tegen Team C in de volgende volgorde:</t>
  </si>
  <si>
    <t>Speelt tegen Team D in de volgende volgorde:</t>
  </si>
  <si>
    <t>Speelt tegen Team E in de volgende volgorde:</t>
  </si>
  <si>
    <t>Speelt tegen Team F in de volgende volgorde:</t>
  </si>
  <si>
    <t>Caramboles</t>
  </si>
  <si>
    <t>A</t>
  </si>
  <si>
    <t>F</t>
  </si>
  <si>
    <t>E</t>
  </si>
  <si>
    <t>D</t>
  </si>
  <si>
    <t>C</t>
  </si>
  <si>
    <t>B</t>
  </si>
  <si>
    <t>Partijen op Tafel 1</t>
  </si>
  <si>
    <t>Zaterdag</t>
  </si>
  <si>
    <t>Zondag</t>
  </si>
  <si>
    <t>Vrij</t>
  </si>
  <si>
    <t>Partijen op Tafel 2</t>
  </si>
  <si>
    <t>Partijen op Tafel 3</t>
  </si>
  <si>
    <t>Partijen op Tafel 4</t>
  </si>
  <si>
    <t>Partijpunten:</t>
  </si>
  <si>
    <t>Carambolepercentage:</t>
  </si>
  <si>
    <t>Te maken caramboles:</t>
  </si>
  <si>
    <t>Gemaakte caramboles:</t>
  </si>
  <si>
    <t>%</t>
  </si>
  <si>
    <t>Team</t>
  </si>
  <si>
    <t>Ronde</t>
  </si>
  <si>
    <t>T1</t>
  </si>
  <si>
    <t>T2</t>
  </si>
  <si>
    <t>T3</t>
  </si>
  <si>
    <t>T4</t>
  </si>
  <si>
    <t>Tafel</t>
  </si>
  <si>
    <r>
      <t xml:space="preserve">3e R:  </t>
    </r>
    <r>
      <rPr>
        <b/>
        <sz val="12"/>
        <rFont val="Bookman Old Style"/>
        <family val="1"/>
      </rPr>
      <t>B1-F1</t>
    </r>
  </si>
  <si>
    <r>
      <t xml:space="preserve">4e R:  </t>
    </r>
    <r>
      <rPr>
        <b/>
        <sz val="12"/>
        <rFont val="Bookman Old Style"/>
        <family val="1"/>
      </rPr>
      <t>A2-D2</t>
    </r>
  </si>
  <si>
    <r>
      <t xml:space="preserve">5e R:  </t>
    </r>
    <r>
      <rPr>
        <b/>
        <sz val="12"/>
        <rFont val="Bookman Old Style"/>
        <family val="1"/>
      </rPr>
      <t>A3-D3</t>
    </r>
  </si>
  <si>
    <r>
      <t xml:space="preserve">6e R:  </t>
    </r>
    <r>
      <rPr>
        <b/>
        <sz val="12"/>
        <rFont val="Bookman Old Style"/>
        <family val="1"/>
      </rPr>
      <t>B2-C2</t>
    </r>
  </si>
  <si>
    <r>
      <t xml:space="preserve">7e R:  </t>
    </r>
    <r>
      <rPr>
        <b/>
        <sz val="12"/>
        <rFont val="Bookman Old Style"/>
        <family val="1"/>
      </rPr>
      <t>B3-E3</t>
    </r>
  </si>
  <si>
    <r>
      <t xml:space="preserve">8e R:  </t>
    </r>
    <r>
      <rPr>
        <b/>
        <sz val="12"/>
        <rFont val="Bookman Old Style"/>
        <family val="1"/>
      </rPr>
      <t>C3-F3</t>
    </r>
  </si>
  <si>
    <r>
      <t xml:space="preserve">9e R:  </t>
    </r>
    <r>
      <rPr>
        <b/>
        <sz val="12"/>
        <rFont val="Bookman Old Style"/>
        <family val="1"/>
      </rPr>
      <t>A2-E2</t>
    </r>
  </si>
  <si>
    <r>
      <t xml:space="preserve">10e R: </t>
    </r>
    <r>
      <rPr>
        <b/>
        <sz val="12"/>
        <rFont val="Bookman Old Style"/>
        <family val="1"/>
      </rPr>
      <t>A1-C1</t>
    </r>
  </si>
  <si>
    <t>Te maken</t>
  </si>
  <si>
    <t>Brt</t>
  </si>
  <si>
    <t>H.S.</t>
  </si>
  <si>
    <t>11e R:</t>
  </si>
  <si>
    <t>12e R:</t>
  </si>
  <si>
    <t>Team A</t>
  </si>
  <si>
    <t>Team B</t>
  </si>
  <si>
    <t>Team C</t>
  </si>
  <si>
    <t>Team D</t>
  </si>
  <si>
    <t>Team E</t>
  </si>
  <si>
    <t>Team F</t>
  </si>
  <si>
    <t>Speler</t>
  </si>
  <si>
    <r>
      <t xml:space="preserve">2e R:  </t>
    </r>
    <r>
      <rPr>
        <b/>
        <sz val="12"/>
        <rFont val="Bookman Old Style"/>
        <family val="1"/>
      </rPr>
      <t>E2-F2</t>
    </r>
  </si>
  <si>
    <r>
      <t xml:space="preserve">1e R:  </t>
    </r>
    <r>
      <rPr>
        <b/>
        <sz val="12"/>
        <rFont val="Bookman Old Style"/>
        <family val="1"/>
      </rPr>
      <t>A1-E1</t>
    </r>
  </si>
  <si>
    <r>
      <t xml:space="preserve">1e R:  </t>
    </r>
    <r>
      <rPr>
        <b/>
        <sz val="12"/>
        <rFont val="Bookman Old Style"/>
        <family val="1"/>
      </rPr>
      <t>B1-D1</t>
    </r>
  </si>
  <si>
    <r>
      <t xml:space="preserve">2e R:  </t>
    </r>
    <r>
      <rPr>
        <b/>
        <sz val="12"/>
        <rFont val="Bookman Old Style"/>
        <family val="1"/>
      </rPr>
      <t>A2-B2</t>
    </r>
  </si>
  <si>
    <r>
      <t xml:space="preserve">3e R:  </t>
    </r>
    <r>
      <rPr>
        <b/>
        <sz val="12"/>
        <rFont val="Bookman Old Style"/>
        <family val="1"/>
      </rPr>
      <t>C1-E1</t>
    </r>
  </si>
  <si>
    <r>
      <t xml:space="preserve">4e R:  </t>
    </r>
    <r>
      <rPr>
        <b/>
        <sz val="12"/>
        <rFont val="Bookman Old Style"/>
        <family val="1"/>
      </rPr>
      <t>C2-E2</t>
    </r>
  </si>
  <si>
    <r>
      <t xml:space="preserve">5e R:  </t>
    </r>
    <r>
      <rPr>
        <b/>
        <sz val="12"/>
        <rFont val="Bookman Old Style"/>
        <family val="1"/>
      </rPr>
      <t>B3-F3</t>
    </r>
  </si>
  <si>
    <r>
      <t xml:space="preserve">6e R:  </t>
    </r>
    <r>
      <rPr>
        <b/>
        <sz val="12"/>
        <rFont val="Bookman Old Style"/>
        <family val="1"/>
      </rPr>
      <t>A1-F1</t>
    </r>
  </si>
  <si>
    <r>
      <t xml:space="preserve">7e R:  </t>
    </r>
    <r>
      <rPr>
        <b/>
        <sz val="12"/>
        <rFont val="Bookman Old Style"/>
        <family val="1"/>
      </rPr>
      <t>A3-C3</t>
    </r>
  </si>
  <si>
    <r>
      <t xml:space="preserve">8e R:  </t>
    </r>
    <r>
      <rPr>
        <b/>
        <sz val="12"/>
        <rFont val="Bookman Old Style"/>
        <family val="1"/>
      </rPr>
      <t>C1-D1</t>
    </r>
  </si>
  <si>
    <r>
      <t xml:space="preserve">9e R:  </t>
    </r>
    <r>
      <rPr>
        <b/>
        <sz val="12"/>
        <rFont val="Bookman Old Style"/>
        <family val="1"/>
      </rPr>
      <t>B2-D2</t>
    </r>
  </si>
  <si>
    <r>
      <t xml:space="preserve">10e R: </t>
    </r>
    <r>
      <rPr>
        <b/>
        <sz val="12"/>
        <rFont val="Bookman Old Style"/>
        <family val="1"/>
      </rPr>
      <t>B1-E1</t>
    </r>
  </si>
  <si>
    <r>
      <t xml:space="preserve">11e R: </t>
    </r>
    <r>
      <rPr>
        <b/>
        <sz val="12"/>
        <rFont val="Bookman Old Style"/>
        <family val="1"/>
      </rPr>
      <t>D2-F2</t>
    </r>
  </si>
  <si>
    <r>
      <t xml:space="preserve">12e R: </t>
    </r>
    <r>
      <rPr>
        <b/>
        <sz val="12"/>
        <rFont val="Bookman Old Style"/>
        <family val="1"/>
      </rPr>
      <t>D3-E3</t>
    </r>
  </si>
  <si>
    <r>
      <t xml:space="preserve">1e R:  </t>
    </r>
    <r>
      <rPr>
        <b/>
        <sz val="12"/>
        <rFont val="Bookman Old Style"/>
        <family val="1"/>
      </rPr>
      <t>C1-F1</t>
    </r>
  </si>
  <si>
    <r>
      <t xml:space="preserve">2e R:  </t>
    </r>
    <r>
      <rPr>
        <b/>
        <sz val="12"/>
        <rFont val="Bookman Old Style"/>
        <family val="1"/>
      </rPr>
      <t>C3-D3</t>
    </r>
  </si>
  <si>
    <r>
      <t xml:space="preserve">3e R:  </t>
    </r>
    <r>
      <rPr>
        <b/>
        <sz val="12"/>
        <rFont val="Bookman Old Style"/>
        <family val="1"/>
      </rPr>
      <t>A3-B3</t>
    </r>
  </si>
  <si>
    <r>
      <t xml:space="preserve">4e R:  </t>
    </r>
    <r>
      <rPr>
        <b/>
        <sz val="12"/>
        <rFont val="Bookman Old Style"/>
        <family val="1"/>
      </rPr>
      <t>B2-F2</t>
    </r>
  </si>
  <si>
    <r>
      <t xml:space="preserve">5e R:  </t>
    </r>
    <r>
      <rPr>
        <b/>
        <sz val="12"/>
        <rFont val="Bookman Old Style"/>
        <family val="1"/>
      </rPr>
      <t>D1-E1</t>
    </r>
  </si>
  <si>
    <r>
      <t xml:space="preserve">6e R:  </t>
    </r>
    <r>
      <rPr>
        <b/>
        <sz val="12"/>
        <rFont val="Bookman Old Style"/>
        <family val="1"/>
      </rPr>
      <t>D2-E2</t>
    </r>
  </si>
  <si>
    <r>
      <t xml:space="preserve">7e R:  </t>
    </r>
    <r>
      <rPr>
        <b/>
        <sz val="12"/>
        <rFont val="Bookman Old Style"/>
        <family val="1"/>
      </rPr>
      <t>D3-F3</t>
    </r>
  </si>
  <si>
    <r>
      <t xml:space="preserve">8e R:  </t>
    </r>
    <r>
      <rPr>
        <b/>
        <sz val="12"/>
        <rFont val="Bookman Old Style"/>
        <family val="1"/>
      </rPr>
      <t>A1-B1</t>
    </r>
  </si>
  <si>
    <r>
      <t xml:space="preserve">9e R:  </t>
    </r>
    <r>
      <rPr>
        <b/>
        <sz val="12"/>
        <rFont val="Bookman Old Style"/>
        <family val="1"/>
      </rPr>
      <t>C2-F2</t>
    </r>
  </si>
  <si>
    <r>
      <t xml:space="preserve">10e R: </t>
    </r>
    <r>
      <rPr>
        <b/>
        <sz val="12"/>
        <rFont val="Bookman Old Style"/>
        <family val="1"/>
      </rPr>
      <t>A3-E3</t>
    </r>
  </si>
  <si>
    <r>
      <t xml:space="preserve">11e R: </t>
    </r>
    <r>
      <rPr>
        <b/>
        <sz val="12"/>
        <rFont val="Bookman Old Style"/>
        <family val="1"/>
      </rPr>
      <t>A2-C2</t>
    </r>
  </si>
  <si>
    <r>
      <t xml:space="preserve">12e R: </t>
    </r>
    <r>
      <rPr>
        <b/>
        <sz val="12"/>
        <rFont val="Bookman Old Style"/>
        <family val="1"/>
      </rPr>
      <t>B3-C3</t>
    </r>
  </si>
  <si>
    <t xml:space="preserve">4e R:  </t>
  </si>
  <si>
    <r>
      <t xml:space="preserve">1e R:  </t>
    </r>
    <r>
      <rPr>
        <b/>
        <sz val="12"/>
        <rFont val="Bookman Old Style"/>
        <family val="1"/>
      </rPr>
      <t>E3-F3</t>
    </r>
  </si>
  <si>
    <r>
      <t xml:space="preserve">2e R:  </t>
    </r>
    <r>
      <rPr>
        <b/>
        <sz val="12"/>
        <rFont val="Bookman Old Style"/>
        <family val="1"/>
      </rPr>
      <t>C2-D2</t>
    </r>
  </si>
  <si>
    <r>
      <t xml:space="preserve">3e R:  </t>
    </r>
    <r>
      <rPr>
        <b/>
        <sz val="12"/>
        <rFont val="Bookman Old Style"/>
        <family val="1"/>
      </rPr>
      <t>A1-D1</t>
    </r>
  </si>
  <si>
    <r>
      <t xml:space="preserve">5e R:  </t>
    </r>
    <r>
      <rPr>
        <b/>
        <sz val="12"/>
        <rFont val="Bookman Old Style"/>
        <family val="1"/>
      </rPr>
      <t>C3-E3</t>
    </r>
  </si>
  <si>
    <r>
      <t xml:space="preserve">6e R:  </t>
    </r>
    <r>
      <rPr>
        <b/>
        <sz val="12"/>
        <rFont val="Bookman Old Style"/>
        <family val="1"/>
      </rPr>
      <t>A2-F2</t>
    </r>
  </si>
  <si>
    <r>
      <t xml:space="preserve">7e R:  </t>
    </r>
    <r>
      <rPr>
        <b/>
        <sz val="12"/>
        <rFont val="Bookman Old Style"/>
        <family val="1"/>
      </rPr>
      <t>B1-C1</t>
    </r>
  </si>
  <si>
    <r>
      <t xml:space="preserve">8e R:  </t>
    </r>
    <r>
      <rPr>
        <b/>
        <sz val="12"/>
        <rFont val="Bookman Old Style"/>
        <family val="1"/>
      </rPr>
      <t>E1-F1</t>
    </r>
  </si>
  <si>
    <r>
      <t xml:space="preserve">9e R:  </t>
    </r>
    <r>
      <rPr>
        <b/>
        <sz val="12"/>
        <rFont val="Bookman Old Style"/>
        <family val="1"/>
      </rPr>
      <t>B3-D3</t>
    </r>
  </si>
  <si>
    <r>
      <t xml:space="preserve">10e R: </t>
    </r>
    <r>
      <rPr>
        <b/>
        <sz val="12"/>
        <rFont val="Bookman Old Style"/>
        <family val="1"/>
      </rPr>
      <t>D1-F1</t>
    </r>
  </si>
  <si>
    <r>
      <t xml:space="preserve">11e R: </t>
    </r>
    <r>
      <rPr>
        <b/>
        <sz val="12"/>
        <rFont val="Bookman Old Style"/>
        <family val="1"/>
      </rPr>
      <t>B2-E2</t>
    </r>
  </si>
  <si>
    <r>
      <t xml:space="preserve">12e R: </t>
    </r>
    <r>
      <rPr>
        <b/>
        <sz val="12"/>
        <rFont val="Bookman Old Style"/>
        <family val="1"/>
      </rPr>
      <t>A3-F3</t>
    </r>
  </si>
  <si>
    <t>Mike's 1</t>
  </si>
  <si>
    <t>Bert Vink</t>
  </si>
  <si>
    <t>Jos Sisak</t>
  </si>
  <si>
    <t>Gerrit van den Berg</t>
  </si>
  <si>
    <t>Rinie van Binsbergen</t>
  </si>
  <si>
    <t>Bertus vd Dikkenberg</t>
  </si>
  <si>
    <t>Rudi Vink</t>
  </si>
  <si>
    <t>Hans de Ridder</t>
  </si>
  <si>
    <t>D.O.S. 1</t>
  </si>
  <si>
    <t>Jan-Willem Geerts</t>
  </si>
  <si>
    <t>Fred van den Broek</t>
  </si>
  <si>
    <t>Dennis van de Hater</t>
  </si>
  <si>
    <t>Ton Stijnman</t>
  </si>
  <si>
    <t>Hans Mol</t>
  </si>
  <si>
    <t>Carambole 2</t>
  </si>
  <si>
    <t>Danny van der Laan</t>
  </si>
  <si>
    <t>Peter Schiffmacher</t>
  </si>
  <si>
    <t>Frans van den Hurk</t>
  </si>
  <si>
    <t>Marin Kamerbeek</t>
  </si>
  <si>
    <t>Lancelot Hoenderdos</t>
  </si>
  <si>
    <t>Maarschalk 2</t>
  </si>
  <si>
    <t>Anton Brouwer</t>
  </si>
  <si>
    <t>Leo Walbeek</t>
  </si>
  <si>
    <t>Willem van Wilgenburg</t>
  </si>
  <si>
    <t>Jan Veldwijk</t>
  </si>
  <si>
    <t>Onder Ons 3</t>
  </si>
  <si>
    <t>Richard Dekker</t>
  </si>
  <si>
    <t>Michael Dickmann</t>
  </si>
  <si>
    <t>Bolle van der Laan</t>
  </si>
  <si>
    <t>Mario van de Velden</t>
  </si>
  <si>
    <t>Jan Kok</t>
  </si>
  <si>
    <t>Willem Kappert</t>
  </si>
  <si>
    <t>Michiel Geelen</t>
  </si>
  <si>
    <t>BV '75</t>
  </si>
  <si>
    <t>Leo Portengen</t>
  </si>
  <si>
    <t>Tom Gerbranda</t>
  </si>
  <si>
    <t>Klaas Hopman</t>
  </si>
  <si>
    <t>Dorus Netten</t>
  </si>
  <si>
    <t>Ap van 't Hof</t>
  </si>
  <si>
    <t>Theo de Kleijn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</si>
</sst>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0"/>
    <numFmt numFmtId="173" formatCode="0.000"/>
    <numFmt numFmtId="174" formatCode="0.0"/>
  </numFmts>
  <fonts count="80">
    <font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7"/>
      <name val="Bookman Old Style"/>
      <family val="1"/>
    </font>
    <font>
      <b/>
      <sz val="24"/>
      <name val="Bookman Old Style"/>
      <family val="1"/>
    </font>
    <font>
      <b/>
      <sz val="12"/>
      <name val="Bookman Old Style"/>
      <family val="1"/>
    </font>
    <font>
      <b/>
      <u val="single"/>
      <sz val="11"/>
      <name val="Bookman Old Style"/>
      <family val="1"/>
    </font>
    <font>
      <b/>
      <u val="single"/>
      <sz val="20"/>
      <name val="Bookman Old Style"/>
      <family val="1"/>
    </font>
    <font>
      <b/>
      <u val="single"/>
      <sz val="36"/>
      <name val="Bookman Old Style"/>
      <family val="1"/>
    </font>
    <font>
      <b/>
      <u val="single"/>
      <sz val="16"/>
      <name val="Bookman Old Style"/>
      <family val="1"/>
    </font>
    <font>
      <i/>
      <sz val="12"/>
      <name val="Bookman Old Style"/>
      <family val="1"/>
    </font>
    <font>
      <b/>
      <sz val="14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b/>
      <u val="single"/>
      <sz val="18"/>
      <name val="Bookman Old Style"/>
      <family val="1"/>
    </font>
    <font>
      <sz val="12"/>
      <name val="Bookman Old Style"/>
      <family val="1"/>
    </font>
    <font>
      <b/>
      <sz val="26"/>
      <name val="Bookman Old Style"/>
      <family val="1"/>
    </font>
    <font>
      <i/>
      <sz val="9"/>
      <name val="Bookman Old Style"/>
      <family val="1"/>
    </font>
    <font>
      <b/>
      <sz val="9"/>
      <name val="Bookman Old Style"/>
      <family val="1"/>
    </font>
    <font>
      <sz val="10"/>
      <name val="Bookman Old Style"/>
      <family val="1"/>
    </font>
    <font>
      <sz val="2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2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i/>
      <u val="single"/>
      <sz val="12"/>
      <color indexed="8"/>
      <name val="Calibri"/>
      <family val="2"/>
    </font>
    <font>
      <i/>
      <sz val="14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sz val="26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i/>
      <u val="single"/>
      <sz val="12"/>
      <color theme="1"/>
      <name val="Calibri"/>
      <family val="2"/>
    </font>
    <font>
      <i/>
      <sz val="14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31" borderId="7" applyNumberFormat="0" applyFont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71" fillId="33" borderId="10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0" fillId="0" borderId="0" xfId="0" applyFont="1" applyAlignment="1">
      <alignment horizontal="center"/>
    </xf>
    <xf numFmtId="0" fontId="7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4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3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6" fillId="0" borderId="15" xfId="0" applyFont="1" applyBorder="1" applyAlignment="1">
      <alignment horizontal="right"/>
    </xf>
    <xf numFmtId="0" fontId="73" fillId="0" borderId="0" xfId="0" applyFont="1" applyAlignment="1">
      <alignment horizontal="center"/>
    </xf>
    <xf numFmtId="0" fontId="73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74" fillId="0" borderId="0" xfId="0" applyFont="1" applyAlignment="1">
      <alignment horizontal="center"/>
    </xf>
    <xf numFmtId="0" fontId="75" fillId="33" borderId="10" xfId="0" applyFont="1" applyFill="1" applyBorder="1" applyAlignment="1">
      <alignment horizontal="center"/>
    </xf>
    <xf numFmtId="0" fontId="13" fillId="0" borderId="17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71" fillId="33" borderId="0" xfId="0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6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16" fillId="0" borderId="0" xfId="44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12" fillId="0" borderId="0" xfId="0" applyFont="1" applyBorder="1" applyAlignment="1" quotePrefix="1">
      <alignment/>
    </xf>
    <xf numFmtId="0" fontId="70" fillId="33" borderId="10" xfId="0" applyFont="1" applyFill="1" applyBorder="1" applyAlignment="1" applyProtection="1">
      <alignment horizontal="center"/>
      <protection locked="0"/>
    </xf>
    <xf numFmtId="0" fontId="78" fillId="33" borderId="10" xfId="0" applyFont="1" applyFill="1" applyBorder="1" applyAlignment="1" applyProtection="1">
      <alignment horizontal="center"/>
      <protection locked="0"/>
    </xf>
    <xf numFmtId="0" fontId="79" fillId="33" borderId="10" xfId="0" applyFont="1" applyFill="1" applyBorder="1" applyAlignment="1" applyProtection="1">
      <alignment horizontal="center"/>
      <protection locked="0"/>
    </xf>
    <xf numFmtId="0" fontId="70" fillId="0" borderId="0" xfId="0" applyFont="1" applyAlignment="1" applyProtection="1">
      <alignment/>
      <protection/>
    </xf>
    <xf numFmtId="0" fontId="73" fillId="0" borderId="0" xfId="0" applyFont="1" applyAlignment="1" applyProtection="1">
      <alignment horizontal="center"/>
      <protection/>
    </xf>
    <xf numFmtId="0" fontId="70" fillId="0" borderId="0" xfId="0" applyFont="1" applyAlignment="1" applyProtection="1">
      <alignment horizontal="center"/>
      <protection/>
    </xf>
    <xf numFmtId="0" fontId="70" fillId="0" borderId="0" xfId="0" applyFont="1" applyBorder="1" applyAlignment="1" applyProtection="1">
      <alignment horizontal="center"/>
      <protection/>
    </xf>
    <xf numFmtId="0" fontId="74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0" fillId="0" borderId="1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73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/>
    </xf>
    <xf numFmtId="173" fontId="78" fillId="33" borderId="10" xfId="0" applyNumberFormat="1" applyFont="1" applyFill="1" applyBorder="1" applyAlignment="1" applyProtection="1">
      <alignment horizontal="center"/>
      <protection locked="0"/>
    </xf>
    <xf numFmtId="0" fontId="70" fillId="33" borderId="0" xfId="0" applyFont="1" applyFill="1" applyBorder="1" applyAlignment="1">
      <alignment horizontal="center"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 quotePrefix="1">
      <alignment horizontal="center"/>
      <protection/>
    </xf>
    <xf numFmtId="0" fontId="8" fillId="0" borderId="29" xfId="0" applyFont="1" applyBorder="1" applyAlignment="1" applyProtection="1" quotePrefix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5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6">
      <selection activeCell="C30" sqref="C30"/>
    </sheetView>
  </sheetViews>
  <sheetFormatPr defaultColWidth="63.8515625" defaultRowHeight="26.25" customHeight="1"/>
  <cols>
    <col min="1" max="1" width="10.7109375" style="4" customWidth="1"/>
    <col min="2" max="2" width="5.7109375" style="27" customWidth="1"/>
    <col min="3" max="3" width="52.28125" style="13" customWidth="1"/>
    <col min="4" max="4" width="11.7109375" style="13" customWidth="1"/>
    <col min="5" max="5" width="11.7109375" style="4" customWidth="1"/>
    <col min="6" max="16384" width="63.8515625" style="4" customWidth="1"/>
  </cols>
  <sheetData>
    <row r="1" spans="1:3" ht="30" customHeight="1">
      <c r="A1" s="31" t="s">
        <v>32</v>
      </c>
      <c r="B1" s="7" t="s">
        <v>14</v>
      </c>
      <c r="C1" s="67" t="s">
        <v>130</v>
      </c>
    </row>
    <row r="2" ht="9" customHeight="1"/>
    <row r="3" spans="1:5" ht="21" customHeight="1">
      <c r="A3" s="6" t="s">
        <v>2</v>
      </c>
      <c r="B3" s="6"/>
      <c r="C3" s="6" t="s">
        <v>0</v>
      </c>
      <c r="D3" s="6" t="s">
        <v>13</v>
      </c>
      <c r="E3" s="6" t="s">
        <v>5</v>
      </c>
    </row>
    <row r="4" spans="1:5" ht="20.25" customHeight="1">
      <c r="A4" s="59">
        <v>109258</v>
      </c>
      <c r="B4" s="32">
        <v>1</v>
      </c>
      <c r="C4" s="57" t="s">
        <v>131</v>
      </c>
      <c r="D4" s="57">
        <v>35</v>
      </c>
      <c r="E4" s="58">
        <v>0.688</v>
      </c>
    </row>
    <row r="5" spans="1:5" ht="20.25" customHeight="1">
      <c r="A5" s="59">
        <v>153616</v>
      </c>
      <c r="B5" s="32">
        <v>2</v>
      </c>
      <c r="C5" s="57" t="s">
        <v>132</v>
      </c>
      <c r="D5" s="57">
        <v>27</v>
      </c>
      <c r="E5" s="58">
        <v>0.553</v>
      </c>
    </row>
    <row r="6" spans="1:5" ht="20.25" customHeight="1">
      <c r="A6" s="59">
        <v>148032</v>
      </c>
      <c r="B6" s="32">
        <v>3</v>
      </c>
      <c r="C6" s="57" t="s">
        <v>133</v>
      </c>
      <c r="D6" s="57">
        <v>23</v>
      </c>
      <c r="E6" s="58">
        <v>0.472</v>
      </c>
    </row>
    <row r="7" spans="1:5" ht="20.25" customHeight="1">
      <c r="A7" s="59">
        <v>145610</v>
      </c>
      <c r="B7" s="32">
        <v>4</v>
      </c>
      <c r="C7" s="57" t="s">
        <v>134</v>
      </c>
      <c r="D7" s="57">
        <v>23</v>
      </c>
      <c r="E7" s="79">
        <v>0.44</v>
      </c>
    </row>
    <row r="8" spans="1:5" ht="20.25" customHeight="1">
      <c r="A8" s="59">
        <v>141199</v>
      </c>
      <c r="B8" s="32">
        <v>5</v>
      </c>
      <c r="C8" s="57" t="s">
        <v>135</v>
      </c>
      <c r="D8" s="57">
        <v>22</v>
      </c>
      <c r="E8" s="58">
        <v>0.426</v>
      </c>
    </row>
    <row r="9" spans="1:5" ht="20.25" customHeight="1">
      <c r="A9" s="59">
        <v>106417</v>
      </c>
      <c r="B9" s="32">
        <v>6</v>
      </c>
      <c r="C9" s="57" t="s">
        <v>136</v>
      </c>
      <c r="D9" s="57">
        <v>15</v>
      </c>
      <c r="E9" s="58">
        <v>0.218</v>
      </c>
    </row>
    <row r="10" spans="1:5" ht="20.25" customHeight="1">
      <c r="A10" s="59"/>
      <c r="B10" s="32"/>
      <c r="C10" s="57"/>
      <c r="D10" s="57"/>
      <c r="E10" s="58"/>
    </row>
    <row r="11" spans="1:5" ht="20.25" customHeight="1">
      <c r="A11" s="59"/>
      <c r="B11" s="32"/>
      <c r="C11" s="57"/>
      <c r="D11" s="57"/>
      <c r="E11" s="58"/>
    </row>
    <row r="12" ht="9" customHeight="1"/>
    <row r="13" spans="1:4" ht="21" customHeight="1">
      <c r="A13" s="80" t="s">
        <v>8</v>
      </c>
      <c r="B13" s="80"/>
      <c r="C13" s="80"/>
      <c r="D13" s="80"/>
    </row>
    <row r="14" spans="1:5" ht="20.25" customHeight="1">
      <c r="A14" s="36" t="s">
        <v>33</v>
      </c>
      <c r="B14" s="35"/>
      <c r="C14" s="35" t="s">
        <v>0</v>
      </c>
      <c r="D14" s="35" t="s">
        <v>13</v>
      </c>
      <c r="E14" s="41" t="s">
        <v>38</v>
      </c>
    </row>
    <row r="15" spans="1:5" ht="20.25" customHeight="1">
      <c r="A15" s="37">
        <v>8</v>
      </c>
      <c r="B15" s="32">
        <v>1</v>
      </c>
      <c r="C15" s="57" t="s">
        <v>131</v>
      </c>
      <c r="D15" s="57">
        <v>35</v>
      </c>
      <c r="E15" s="38" t="s">
        <v>36</v>
      </c>
    </row>
    <row r="16" spans="1:5" ht="20.25" customHeight="1">
      <c r="A16" s="37">
        <v>2</v>
      </c>
      <c r="B16" s="32">
        <v>2</v>
      </c>
      <c r="C16" s="57" t="s">
        <v>133</v>
      </c>
      <c r="D16" s="57">
        <v>23</v>
      </c>
      <c r="E16" s="38" t="s">
        <v>35</v>
      </c>
    </row>
    <row r="17" spans="1:5" ht="20.25" customHeight="1">
      <c r="A17" s="37">
        <v>3</v>
      </c>
      <c r="B17" s="32">
        <v>3</v>
      </c>
      <c r="C17" s="57" t="s">
        <v>135</v>
      </c>
      <c r="D17" s="57">
        <v>22</v>
      </c>
      <c r="E17" s="38" t="s">
        <v>36</v>
      </c>
    </row>
    <row r="18" spans="1:5" ht="9" customHeight="1">
      <c r="A18" s="5"/>
      <c r="B18" s="28"/>
      <c r="C18" s="14"/>
      <c r="D18" s="14"/>
      <c r="E18" s="39"/>
    </row>
    <row r="19" spans="1:5" ht="21" customHeight="1">
      <c r="A19" s="80" t="s">
        <v>9</v>
      </c>
      <c r="B19" s="80"/>
      <c r="C19" s="80"/>
      <c r="D19" s="80"/>
      <c r="E19" s="40"/>
    </row>
    <row r="20" spans="1:5" ht="20.25" customHeight="1">
      <c r="A20" s="36" t="s">
        <v>33</v>
      </c>
      <c r="B20" s="35"/>
      <c r="C20" s="35" t="s">
        <v>0</v>
      </c>
      <c r="D20" s="35" t="s">
        <v>13</v>
      </c>
      <c r="E20" s="41" t="s">
        <v>38</v>
      </c>
    </row>
    <row r="21" spans="1:5" ht="20.25" customHeight="1">
      <c r="A21" s="37">
        <v>10</v>
      </c>
      <c r="B21" s="32">
        <v>1</v>
      </c>
      <c r="C21" s="57" t="s">
        <v>132</v>
      </c>
      <c r="D21" s="57">
        <v>27</v>
      </c>
      <c r="E21" s="38" t="s">
        <v>34</v>
      </c>
    </row>
    <row r="22" spans="1:5" ht="20.25" customHeight="1">
      <c r="A22" s="37">
        <v>11</v>
      </c>
      <c r="B22" s="32">
        <v>2</v>
      </c>
      <c r="C22" s="57" t="s">
        <v>133</v>
      </c>
      <c r="D22" s="57">
        <v>23</v>
      </c>
      <c r="E22" s="38" t="s">
        <v>36</v>
      </c>
    </row>
    <row r="23" spans="1:5" ht="20.25" customHeight="1">
      <c r="A23" s="37">
        <v>7</v>
      </c>
      <c r="B23" s="32">
        <v>3</v>
      </c>
      <c r="C23" s="57" t="s">
        <v>135</v>
      </c>
      <c r="D23" s="57">
        <v>22</v>
      </c>
      <c r="E23" s="38" t="s">
        <v>35</v>
      </c>
    </row>
    <row r="24" spans="1:5" ht="9" customHeight="1">
      <c r="A24" s="5"/>
      <c r="B24" s="28"/>
      <c r="C24" s="14"/>
      <c r="D24" s="14"/>
      <c r="E24" s="39"/>
    </row>
    <row r="25" spans="1:5" ht="21" customHeight="1">
      <c r="A25" s="80" t="s">
        <v>10</v>
      </c>
      <c r="B25" s="80"/>
      <c r="C25" s="80"/>
      <c r="D25" s="80"/>
      <c r="E25" s="40"/>
    </row>
    <row r="26" spans="1:5" ht="20.25" customHeight="1">
      <c r="A26" s="36" t="s">
        <v>33</v>
      </c>
      <c r="B26" s="35"/>
      <c r="C26" s="35" t="s">
        <v>0</v>
      </c>
      <c r="D26" s="35" t="s">
        <v>13</v>
      </c>
      <c r="E26" s="41" t="s">
        <v>38</v>
      </c>
    </row>
    <row r="27" spans="1:5" ht="20.25" customHeight="1">
      <c r="A27" s="37">
        <v>3</v>
      </c>
      <c r="B27" s="32">
        <v>1</v>
      </c>
      <c r="C27" s="57" t="s">
        <v>132</v>
      </c>
      <c r="D27" s="57">
        <v>27</v>
      </c>
      <c r="E27" s="38" t="s">
        <v>37</v>
      </c>
    </row>
    <row r="28" spans="1:5" ht="20.25" customHeight="1">
      <c r="A28" s="37">
        <v>4</v>
      </c>
      <c r="B28" s="32">
        <v>2</v>
      </c>
      <c r="C28" s="57" t="s">
        <v>133</v>
      </c>
      <c r="D28" s="57">
        <v>23</v>
      </c>
      <c r="E28" s="38" t="s">
        <v>34</v>
      </c>
    </row>
    <row r="29" spans="1:5" ht="20.25" customHeight="1">
      <c r="A29" s="37">
        <v>5</v>
      </c>
      <c r="B29" s="32">
        <v>3</v>
      </c>
      <c r="C29" s="57" t="s">
        <v>134</v>
      </c>
      <c r="D29" s="57">
        <v>23</v>
      </c>
      <c r="E29" s="38" t="s">
        <v>34</v>
      </c>
    </row>
    <row r="30" spans="1:5" ht="9" customHeight="1">
      <c r="A30" s="5"/>
      <c r="B30" s="28"/>
      <c r="C30" s="14"/>
      <c r="D30" s="14"/>
      <c r="E30" s="39"/>
    </row>
    <row r="31" spans="1:5" ht="21" customHeight="1">
      <c r="A31" s="80" t="s">
        <v>11</v>
      </c>
      <c r="B31" s="80"/>
      <c r="C31" s="80"/>
      <c r="D31" s="80"/>
      <c r="E31" s="40"/>
    </row>
    <row r="32" spans="1:5" ht="20.25" customHeight="1">
      <c r="A32" s="36" t="s">
        <v>33</v>
      </c>
      <c r="B32" s="35"/>
      <c r="C32" s="35" t="s">
        <v>0</v>
      </c>
      <c r="D32" s="35" t="s">
        <v>13</v>
      </c>
      <c r="E32" s="41" t="s">
        <v>38</v>
      </c>
    </row>
    <row r="33" spans="1:5" ht="20.25" customHeight="1">
      <c r="A33" s="37">
        <v>1</v>
      </c>
      <c r="B33" s="32">
        <v>1</v>
      </c>
      <c r="C33" s="57" t="s">
        <v>131</v>
      </c>
      <c r="D33" s="57">
        <v>35</v>
      </c>
      <c r="E33" s="38" t="s">
        <v>34</v>
      </c>
    </row>
    <row r="34" spans="1:5" ht="20.25" customHeight="1">
      <c r="A34" s="37">
        <v>9</v>
      </c>
      <c r="B34" s="32">
        <v>2</v>
      </c>
      <c r="C34" s="57" t="s">
        <v>132</v>
      </c>
      <c r="D34" s="57">
        <v>27</v>
      </c>
      <c r="E34" s="38" t="s">
        <v>34</v>
      </c>
    </row>
    <row r="35" spans="1:5" ht="20.25" customHeight="1">
      <c r="A35" s="37">
        <v>10</v>
      </c>
      <c r="B35" s="32">
        <v>3</v>
      </c>
      <c r="C35" s="57" t="s">
        <v>135</v>
      </c>
      <c r="D35" s="57">
        <v>22</v>
      </c>
      <c r="E35" s="38" t="s">
        <v>36</v>
      </c>
    </row>
    <row r="36" spans="1:5" ht="9" customHeight="1">
      <c r="A36" s="5"/>
      <c r="B36" s="28"/>
      <c r="C36" s="14"/>
      <c r="D36" s="14"/>
      <c r="E36" s="39"/>
    </row>
    <row r="37" spans="1:5" ht="21" customHeight="1">
      <c r="A37" s="80" t="s">
        <v>12</v>
      </c>
      <c r="B37" s="80"/>
      <c r="C37" s="80"/>
      <c r="D37" s="80"/>
      <c r="E37" s="40"/>
    </row>
    <row r="38" spans="1:5" ht="20.25" customHeight="1">
      <c r="A38" s="36" t="s">
        <v>33</v>
      </c>
      <c r="B38" s="35"/>
      <c r="C38" s="35" t="s">
        <v>0</v>
      </c>
      <c r="D38" s="35" t="s">
        <v>13</v>
      </c>
      <c r="E38" s="41" t="s">
        <v>38</v>
      </c>
    </row>
    <row r="39" spans="1:5" ht="20.25" customHeight="1">
      <c r="A39" s="37">
        <v>6</v>
      </c>
      <c r="B39" s="32">
        <v>1</v>
      </c>
      <c r="C39" s="57" t="s">
        <v>131</v>
      </c>
      <c r="D39" s="57">
        <v>35</v>
      </c>
      <c r="E39" s="38" t="s">
        <v>35</v>
      </c>
    </row>
    <row r="40" spans="1:5" ht="20.25" customHeight="1">
      <c r="A40" s="37">
        <v>6</v>
      </c>
      <c r="B40" s="32">
        <v>2</v>
      </c>
      <c r="C40" s="57" t="s">
        <v>133</v>
      </c>
      <c r="D40" s="57">
        <v>23</v>
      </c>
      <c r="E40" s="38" t="s">
        <v>37</v>
      </c>
    </row>
    <row r="41" spans="1:5" ht="20.25" customHeight="1">
      <c r="A41" s="37">
        <v>12</v>
      </c>
      <c r="B41" s="32">
        <v>3</v>
      </c>
      <c r="C41" s="57" t="s">
        <v>135</v>
      </c>
      <c r="D41" s="57">
        <v>22</v>
      </c>
      <c r="E41" s="38" t="s">
        <v>37</v>
      </c>
    </row>
    <row r="42" spans="1:5" ht="9" customHeight="1">
      <c r="A42" s="5"/>
      <c r="B42" s="28"/>
      <c r="C42" s="14"/>
      <c r="D42" s="14"/>
      <c r="E42" s="5"/>
    </row>
  </sheetData>
  <sheetProtection selectLockedCells="1"/>
  <mergeCells count="5">
    <mergeCell ref="A31:D31"/>
    <mergeCell ref="A37:D37"/>
    <mergeCell ref="A13:D13"/>
    <mergeCell ref="A19:D19"/>
    <mergeCell ref="A25:D25"/>
  </mergeCells>
  <printOptions/>
  <pageMargins left="0.52" right="0.4" top="0.39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4.7109375" style="0" customWidth="1"/>
    <col min="3" max="4" width="7.7109375" style="0" customWidth="1"/>
    <col min="5" max="5" width="5.28125" style="0" customWidth="1"/>
    <col min="6" max="6" width="8.7109375" style="0" customWidth="1"/>
    <col min="7" max="8" width="5.7109375" style="0" customWidth="1"/>
    <col min="9" max="9" width="5.421875" style="0" customWidth="1"/>
    <col min="10" max="10" width="1.1484375" style="0" customWidth="1"/>
    <col min="11" max="11" width="3.7109375" style="0" customWidth="1"/>
    <col min="12" max="12" width="23.7109375" style="0" customWidth="1"/>
    <col min="13" max="14" width="7.7109375" style="0" customWidth="1"/>
    <col min="15" max="15" width="5.140625" style="0" customWidth="1"/>
    <col min="16" max="16" width="8.7109375" style="0" customWidth="1"/>
    <col min="17" max="18" width="5.7109375" style="0" customWidth="1"/>
    <col min="19" max="19" width="5.421875" style="0" customWidth="1"/>
    <col min="20" max="20" width="2.421875" style="0" customWidth="1"/>
  </cols>
  <sheetData>
    <row r="1" spans="1:18" s="9" customFormat="1" ht="23.25" customHeight="1" thickBot="1">
      <c r="A1" s="33" t="s">
        <v>17</v>
      </c>
      <c r="B1" s="83" t="str">
        <f>Maarschalk!C1</f>
        <v>Maarschalk 2</v>
      </c>
      <c r="C1" s="83"/>
      <c r="D1" s="83"/>
      <c r="E1" s="83"/>
      <c r="F1" s="83"/>
      <c r="G1" s="83"/>
      <c r="H1" s="84"/>
      <c r="K1" s="33" t="s">
        <v>14</v>
      </c>
      <c r="L1" s="83" t="str">
        <f>'BV''75'!C1</f>
        <v>BV '75</v>
      </c>
      <c r="M1" s="83"/>
      <c r="N1" s="83"/>
      <c r="O1" s="83"/>
      <c r="P1" s="83"/>
      <c r="Q1" s="83"/>
      <c r="R1" s="84"/>
    </row>
    <row r="2" spans="1:18" s="12" customFormat="1" ht="15" customHeight="1">
      <c r="A2" s="10"/>
      <c r="B2" s="10" t="s">
        <v>58</v>
      </c>
      <c r="C2" s="11" t="s">
        <v>1</v>
      </c>
      <c r="D2" s="11" t="s">
        <v>4</v>
      </c>
      <c r="E2" s="11" t="s">
        <v>48</v>
      </c>
      <c r="F2" s="11" t="s">
        <v>5</v>
      </c>
      <c r="G2" s="11" t="s">
        <v>49</v>
      </c>
      <c r="H2" s="11" t="s">
        <v>6</v>
      </c>
      <c r="K2" s="10"/>
      <c r="L2" s="10" t="s">
        <v>58</v>
      </c>
      <c r="M2" s="11" t="s">
        <v>1</v>
      </c>
      <c r="N2" s="11" t="s">
        <v>4</v>
      </c>
      <c r="O2" s="11" t="s">
        <v>48</v>
      </c>
      <c r="P2" s="11" t="s">
        <v>5</v>
      </c>
      <c r="Q2" s="11" t="s">
        <v>49</v>
      </c>
      <c r="R2" s="11" t="s">
        <v>6</v>
      </c>
    </row>
    <row r="3" spans="1:19" s="1" customFormat="1" ht="15" customHeight="1">
      <c r="A3" s="2">
        <f>Maarschalk!B15</f>
        <v>1</v>
      </c>
      <c r="B3" s="2" t="str">
        <f>IF(Maarschalk!C15="","",Maarschalk!C15)</f>
        <v>Leo Walbeek</v>
      </c>
      <c r="C3" s="2">
        <f>Maarschalk!D15</f>
        <v>22</v>
      </c>
      <c r="D3" s="2">
        <f>'Team A'!N17</f>
        <v>22</v>
      </c>
      <c r="E3" s="2">
        <f>'Team A'!O17</f>
        <v>40</v>
      </c>
      <c r="F3" s="18">
        <f>IF(E3&gt;0,ROUNDDOWN(D3/E3,3),"")</f>
        <v>0.55</v>
      </c>
      <c r="G3" s="2">
        <f>'Team A'!Q17</f>
        <v>5</v>
      </c>
      <c r="H3" s="2">
        <f>IF(E3&lt;1,"",IF(C3=D3,IF(M3=N3,1,2),IF(ROUNDDOWN(D3/C3,5)&lt;ROUNDDOWN(N3/M3,5),0,1)))</f>
        <v>2</v>
      </c>
      <c r="I3" s="9"/>
      <c r="J3" s="9"/>
      <c r="K3" s="2">
        <f>'BV''75'!B27</f>
        <v>1</v>
      </c>
      <c r="L3" s="2" t="str">
        <f>IF('BV''75'!C27="","",'BV''75'!C27)</f>
        <v>Tom Gerbranda</v>
      </c>
      <c r="M3" s="2">
        <f>'BV''75'!D27</f>
        <v>27</v>
      </c>
      <c r="N3" s="2">
        <f>'Team A'!D17</f>
        <v>22</v>
      </c>
      <c r="O3" s="2">
        <f>'Team A'!E17</f>
        <v>40</v>
      </c>
      <c r="P3" s="18">
        <f>IF(O3&gt;0,ROUNDDOWN(N3/O3,3),"")</f>
        <v>0.55</v>
      </c>
      <c r="Q3" s="2">
        <f>'Team A'!G17</f>
        <v>3</v>
      </c>
      <c r="R3" s="2">
        <f>IF(O3&lt;1,"",IF(M3=N3,IF(C3=D3,1,2),IF(ROUNDDOWN(N3/M3,5)&lt;ROUNDDOWN(D3/C3,5),0,1)))</f>
        <v>0</v>
      </c>
      <c r="S3" s="9"/>
    </row>
    <row r="4" spans="1:19" s="1" customFormat="1" ht="15" customHeight="1">
      <c r="A4" s="2">
        <f>Maarschalk!B16</f>
        <v>2</v>
      </c>
      <c r="B4" s="2" t="str">
        <f>IF(Maarschalk!C16="","",Maarschalk!C16)</f>
        <v>Willem van Wilgenburg</v>
      </c>
      <c r="C4" s="2">
        <f>Maarschalk!D16</f>
        <v>19</v>
      </c>
      <c r="D4" s="2">
        <f>'Team A'!N18</f>
        <v>8</v>
      </c>
      <c r="E4" s="2">
        <f>'Team A'!O18</f>
        <v>48</v>
      </c>
      <c r="F4" s="18">
        <f>IF(E4&gt;0,ROUNDDOWN(D4/E4,3),"")</f>
        <v>0.166</v>
      </c>
      <c r="G4" s="2">
        <f>'Team A'!Q18</f>
        <v>1</v>
      </c>
      <c r="H4" s="2">
        <f>IF(E4&lt;1,"",IF(C4=D4,IF(M4=N4,1,2),IF(ROUNDDOWN(D4/C4,3)&lt;ROUNDDOWN(M4/N4,3),0,1)))</f>
        <v>0</v>
      </c>
      <c r="I4" s="9"/>
      <c r="J4" s="9"/>
      <c r="K4" s="2">
        <f>'BV''75'!B28</f>
        <v>2</v>
      </c>
      <c r="L4" s="2" t="str">
        <f>IF('BV''75'!C28="","",'BV''75'!C28)</f>
        <v>Klaas Hopman</v>
      </c>
      <c r="M4" s="2">
        <f>'BV''75'!D28</f>
        <v>23</v>
      </c>
      <c r="N4" s="2">
        <f>'Team A'!D18</f>
        <v>23</v>
      </c>
      <c r="O4" s="2">
        <f>'Team A'!E18</f>
        <v>48</v>
      </c>
      <c r="P4" s="18">
        <f>IF(O4&gt;0,ROUNDDOWN(N4/O4,3),"")</f>
        <v>0.479</v>
      </c>
      <c r="Q4" s="2">
        <f>'Team A'!G18</f>
        <v>2</v>
      </c>
      <c r="R4" s="2">
        <f>IF(O4&lt;1,"",IF(M4=N4,IF(C4=D4,1,2),IF(ROUNDDOWN(N4/M4,5)&lt;ROUNDDOWN(D4/C4,5),0,1)))</f>
        <v>2</v>
      </c>
      <c r="S4" s="9"/>
    </row>
    <row r="5" spans="1:19" s="1" customFormat="1" ht="15" customHeight="1" thickBot="1">
      <c r="A5" s="2">
        <f>Maarschalk!B17</f>
        <v>3</v>
      </c>
      <c r="B5" s="2" t="str">
        <f>IF(Maarschalk!C17="","",Maarschalk!C17)</f>
        <v>Jan Veldwijk</v>
      </c>
      <c r="C5" s="2">
        <f>Maarschalk!D17</f>
        <v>18</v>
      </c>
      <c r="D5" s="8">
        <f>'Team A'!N19</f>
        <v>15</v>
      </c>
      <c r="E5" s="8">
        <f>'Team A'!O19</f>
        <v>46</v>
      </c>
      <c r="F5" s="18">
        <f>IF(E5&gt;0,ROUNDDOWN(D5/E5,3),"")</f>
        <v>0.326</v>
      </c>
      <c r="G5" s="8">
        <f>'Team A'!Q19</f>
        <v>3</v>
      </c>
      <c r="H5" s="2">
        <f>IF(E5&lt;1,"",IF(C5=D5,IF(M5=N5,1,2),IF(ROUNDDOWN(D5/C5,3)&lt;ROUNDDOWN(M5/N5,3),0,1)))</f>
        <v>0</v>
      </c>
      <c r="I5" s="9"/>
      <c r="J5" s="9"/>
      <c r="K5" s="2">
        <f>'BV''75'!B29</f>
        <v>3</v>
      </c>
      <c r="L5" s="2" t="str">
        <f>IF('BV''75'!C29="","",'BV''75'!C29)</f>
        <v>Dorus Netten</v>
      </c>
      <c r="M5" s="2">
        <f>'BV''75'!D29</f>
        <v>23</v>
      </c>
      <c r="N5" s="8">
        <f>'Team A'!D19</f>
        <v>23</v>
      </c>
      <c r="O5" s="8">
        <f>'Team A'!E19</f>
        <v>46</v>
      </c>
      <c r="P5" s="18">
        <f>IF(O5&gt;0,ROUNDDOWN(N5/O5,3),"")</f>
        <v>0.5</v>
      </c>
      <c r="Q5" s="8">
        <f>'Team A'!G19</f>
        <v>4</v>
      </c>
      <c r="R5" s="2">
        <f>IF(O5&lt;1,"",IF(M5=N5,IF(C5=D5,1,2),IF(ROUNDDOWN(N5/M5,5)&lt;ROUNDDOWN(D5/C5,5),0,1)))</f>
        <v>2</v>
      </c>
      <c r="S5" s="9"/>
    </row>
    <row r="6" spans="1:19" s="76" customFormat="1" ht="15" customHeight="1" thickBot="1">
      <c r="A6" s="69"/>
      <c r="B6" s="69"/>
      <c r="C6" s="70">
        <f>SUM(C3:C5)</f>
        <v>59</v>
      </c>
      <c r="D6" s="71">
        <f>SUM(D3:D5)</f>
        <v>45</v>
      </c>
      <c r="E6" s="72">
        <f>SUM(E3:E5)</f>
        <v>134</v>
      </c>
      <c r="F6" s="73">
        <f>IF(E6&gt;0,D6/E6,"")</f>
        <v>0.3358208955223881</v>
      </c>
      <c r="G6" s="74">
        <f>MAX(G3,G4,G5)</f>
        <v>5</v>
      </c>
      <c r="H6" s="75">
        <f>SUM(H3:H5)</f>
        <v>2</v>
      </c>
      <c r="I6" s="81">
        <f>IF(H6&gt;3,2,IF(OR(R6&gt;3,COUNT(H3:H5)=3),IF(H6&gt;R6,2,IF(H6=R6,1,0)),""))</f>
        <v>0</v>
      </c>
      <c r="J6" s="3"/>
      <c r="K6" s="69"/>
      <c r="L6" s="69"/>
      <c r="M6" s="70">
        <f>SUM(M3:M5)</f>
        <v>73</v>
      </c>
      <c r="N6" s="71">
        <f>SUM(N3:N5)</f>
        <v>68</v>
      </c>
      <c r="O6" s="72">
        <f>SUM(O3:O5)</f>
        <v>134</v>
      </c>
      <c r="P6" s="73">
        <f>IF(O6&gt;0,N6/O6,"")</f>
        <v>0.5074626865671642</v>
      </c>
      <c r="Q6" s="74">
        <f>MAX(Q3,Q4,Q5)</f>
        <v>4</v>
      </c>
      <c r="R6" s="75">
        <f>SUM(R3:R5)</f>
        <v>4</v>
      </c>
      <c r="S6" s="81">
        <f>IF(R6&gt;3,2,IF(OR(H6&gt;3,COUNT(R3:R5)=3),IF(R6&gt;H6,2,IF(R6=H6,1,0)),""))</f>
        <v>2</v>
      </c>
    </row>
    <row r="7" spans="1:19" s="1" customFormat="1" ht="17.25" customHeight="1" thickBot="1">
      <c r="A7" s="46"/>
      <c r="B7" s="46"/>
      <c r="C7" s="46"/>
      <c r="D7" s="46"/>
      <c r="E7" s="46"/>
      <c r="F7" s="46"/>
      <c r="G7" s="46"/>
      <c r="H7" s="47" t="s">
        <v>3</v>
      </c>
      <c r="I7" s="82"/>
      <c r="J7" s="3"/>
      <c r="K7" s="46"/>
      <c r="L7" s="46"/>
      <c r="M7" s="46"/>
      <c r="N7" s="46"/>
      <c r="O7" s="46"/>
      <c r="P7" s="46"/>
      <c r="Q7" s="46"/>
      <c r="R7" s="47" t="s">
        <v>3</v>
      </c>
      <c r="S7" s="82"/>
    </row>
    <row r="8" spans="1:18" s="9" customFormat="1" ht="23.25" customHeight="1" thickBot="1">
      <c r="A8" s="33" t="s">
        <v>17</v>
      </c>
      <c r="B8" s="83" t="str">
        <f>Maarschalk!C1</f>
        <v>Maarschalk 2</v>
      </c>
      <c r="C8" s="83"/>
      <c r="D8" s="83"/>
      <c r="E8" s="83"/>
      <c r="F8" s="83"/>
      <c r="G8" s="83"/>
      <c r="H8" s="84"/>
      <c r="K8" s="33" t="s">
        <v>19</v>
      </c>
      <c r="L8" s="83" t="str">
        <f>Carambole!C1</f>
        <v>Carambole 2</v>
      </c>
      <c r="M8" s="83"/>
      <c r="N8" s="83"/>
      <c r="O8" s="83"/>
      <c r="P8" s="83"/>
      <c r="Q8" s="83"/>
      <c r="R8" s="84"/>
    </row>
    <row r="9" spans="1:18" s="12" customFormat="1" ht="15" customHeight="1">
      <c r="A9" s="10"/>
      <c r="B9" s="10" t="s">
        <v>58</v>
      </c>
      <c r="C9" s="11" t="s">
        <v>1</v>
      </c>
      <c r="D9" s="11" t="s">
        <v>4</v>
      </c>
      <c r="E9" s="11" t="s">
        <v>48</v>
      </c>
      <c r="F9" s="11" t="s">
        <v>5</v>
      </c>
      <c r="G9" s="11" t="s">
        <v>49</v>
      </c>
      <c r="H9" s="11" t="s">
        <v>6</v>
      </c>
      <c r="K9" s="10"/>
      <c r="L9" s="10" t="s">
        <v>58</v>
      </c>
      <c r="M9" s="11" t="s">
        <v>1</v>
      </c>
      <c r="N9" s="11" t="s">
        <v>4</v>
      </c>
      <c r="O9" s="11" t="s">
        <v>48</v>
      </c>
      <c r="P9" s="11" t="s">
        <v>5</v>
      </c>
      <c r="Q9" s="11" t="s">
        <v>49</v>
      </c>
      <c r="R9" s="11" t="s">
        <v>6</v>
      </c>
    </row>
    <row r="10" spans="1:19" s="1" customFormat="1" ht="15" customHeight="1">
      <c r="A10" s="2">
        <f>Maarschalk!B21</f>
        <v>1</v>
      </c>
      <c r="B10" s="2" t="str">
        <f>IF(Maarschalk!C21="","",Maarschalk!C21)</f>
        <v>Anton Brouwer</v>
      </c>
      <c r="C10" s="2">
        <f>Maarschalk!D21</f>
        <v>31</v>
      </c>
      <c r="D10" s="2">
        <f>'Team B'!N17</f>
        <v>31</v>
      </c>
      <c r="E10" s="2">
        <f>'Team B'!O17</f>
        <v>47</v>
      </c>
      <c r="F10" s="18">
        <f>IF(E10&gt;0,ROUNDDOWN(D10/E10,3),"")</f>
        <v>0.659</v>
      </c>
      <c r="G10" s="2">
        <f>'Team B'!Q17</f>
        <v>4</v>
      </c>
      <c r="H10" s="2">
        <f>IF(E10&lt;1,"",IF(C10=D10,IF(M10=N10,1,2),IF(ROUNDDOWN(D10/C10,5)&lt;ROUNDDOWN(N10/M10,5),0,1)))</f>
        <v>2</v>
      </c>
      <c r="I10" s="9"/>
      <c r="J10" s="9"/>
      <c r="K10" s="2">
        <f>Carambole!B27</f>
        <v>1</v>
      </c>
      <c r="L10" s="2" t="str">
        <f>IF(Carambole!C27="","",Carambole!C27)</f>
        <v>Jos Sisak</v>
      </c>
      <c r="M10" s="2">
        <f>Carambole!D27</f>
        <v>19</v>
      </c>
      <c r="N10" s="2">
        <f>'Team B'!D17</f>
        <v>10</v>
      </c>
      <c r="O10" s="2">
        <f>'Team B'!E17</f>
        <v>47</v>
      </c>
      <c r="P10" s="18">
        <f>IF(O10&gt;0,ROUNDDOWN(N10/O10,3),"")</f>
        <v>0.212</v>
      </c>
      <c r="Q10" s="2">
        <f>'Team B'!G17</f>
        <v>2</v>
      </c>
      <c r="R10" s="2">
        <f>IF(O10&lt;1,"",IF(M10=N10,IF(C10=D10,1,2),IF(ROUNDDOWN(N10/M10,5)&lt;ROUNDDOWN(D10/C10,5),0,1)))</f>
        <v>0</v>
      </c>
      <c r="S10" s="9"/>
    </row>
    <row r="11" spans="1:19" s="1" customFormat="1" ht="15" customHeight="1">
      <c r="A11" s="2">
        <f>Maarschalk!B22</f>
        <v>2</v>
      </c>
      <c r="B11" s="2" t="str">
        <f>IF(Maarschalk!C22="","",Maarschalk!C22)</f>
        <v>Leo Walbeek</v>
      </c>
      <c r="C11" s="2">
        <f>Maarschalk!D22</f>
        <v>22</v>
      </c>
      <c r="D11" s="2">
        <f>'Team B'!N18</f>
        <v>21</v>
      </c>
      <c r="E11" s="2">
        <f>'Team B'!O18</f>
        <v>46</v>
      </c>
      <c r="F11" s="18">
        <f>IF(E11&gt;0,ROUNDDOWN(D11/E11,3),"")</f>
        <v>0.456</v>
      </c>
      <c r="G11" s="2">
        <f>'Team B'!Q18</f>
        <v>4</v>
      </c>
      <c r="H11" s="2">
        <f>IF(E11&lt;1,"",IF(C11=D11,IF(M11=N11,1,2),IF(ROUNDDOWN(D11/C11,3)&lt;ROUNDDOWN(M11/N11,3),0,1)))</f>
        <v>0</v>
      </c>
      <c r="I11" s="9"/>
      <c r="J11" s="9"/>
      <c r="K11" s="2">
        <f>Carambole!B28</f>
        <v>2</v>
      </c>
      <c r="L11" s="2" t="str">
        <f>IF(Carambole!C28="","",Carambole!C28)</f>
        <v>Bertus vd Dikkenberg</v>
      </c>
      <c r="M11" s="2">
        <f>Carambole!D28</f>
        <v>16</v>
      </c>
      <c r="N11" s="2">
        <f>'Team B'!D18</f>
        <v>16</v>
      </c>
      <c r="O11" s="2">
        <f>'Team B'!E18</f>
        <v>46</v>
      </c>
      <c r="P11" s="18">
        <f>IF(O11&gt;0,ROUNDDOWN(N11/O11,3),"")</f>
        <v>0.347</v>
      </c>
      <c r="Q11" s="2">
        <f>'Team B'!G18</f>
        <v>2</v>
      </c>
      <c r="R11" s="2">
        <f>IF(O11&lt;1,"",IF(M11=N11,IF(C11=D11,1,2),IF(ROUNDDOWN(N11/M11,5)&lt;ROUNDDOWN(D11/C11,5),0,1)))</f>
        <v>2</v>
      </c>
      <c r="S11" s="9"/>
    </row>
    <row r="12" spans="1:19" s="1" customFormat="1" ht="15" customHeight="1" thickBot="1">
      <c r="A12" s="2">
        <f>Maarschalk!B23</f>
        <v>3</v>
      </c>
      <c r="B12" s="2" t="str">
        <f>IF(Maarschalk!C23="","",Maarschalk!C23)</f>
        <v>Jan Veldwijk</v>
      </c>
      <c r="C12" s="2">
        <f>Maarschalk!D23</f>
        <v>18</v>
      </c>
      <c r="D12" s="2">
        <f>'Team B'!N19</f>
        <v>18</v>
      </c>
      <c r="E12" s="2">
        <f>'Team B'!O19</f>
        <v>41</v>
      </c>
      <c r="F12" s="18">
        <f>IF(E12&gt;0,ROUNDDOWN(D12/E12,3),"")</f>
        <v>0.439</v>
      </c>
      <c r="G12" s="2">
        <f>'Team B'!Q19</f>
        <v>3</v>
      </c>
      <c r="H12" s="2">
        <f>IF(E12&lt;1,"",IF(C12=D12,IF(M12=N12,1,2),IF(ROUNDDOWN(D12/C12,3)&lt;ROUNDDOWN(M12/N12,3),0,1)))</f>
        <v>2</v>
      </c>
      <c r="I12" s="9"/>
      <c r="J12" s="9"/>
      <c r="K12" s="2">
        <f>Carambole!B29</f>
        <v>3</v>
      </c>
      <c r="L12" s="2" t="str">
        <f>IF(Carambole!C29="","",Carambole!C29)</f>
        <v>Hans de Ridder</v>
      </c>
      <c r="M12" s="2">
        <f>Carambole!D29</f>
        <v>15</v>
      </c>
      <c r="N12" s="2">
        <f>'Team B'!D19</f>
        <v>8</v>
      </c>
      <c r="O12" s="2">
        <f>'Team B'!E19</f>
        <v>41</v>
      </c>
      <c r="P12" s="18">
        <f>IF(O12&gt;0,ROUNDDOWN(N12/O12,3),"")</f>
        <v>0.195</v>
      </c>
      <c r="Q12" s="2">
        <f>'Team B'!G19</f>
        <v>1</v>
      </c>
      <c r="R12" s="2">
        <f>IF(O12&lt;1,"",IF(M12=N12,IF(C12=D12,1,2),IF(ROUNDDOWN(N12/M12,5)&lt;ROUNDDOWN(D12/C12,5),0,1)))</f>
        <v>0</v>
      </c>
      <c r="S12" s="9"/>
    </row>
    <row r="13" spans="1:19" s="76" customFormat="1" ht="15" customHeight="1" thickBot="1">
      <c r="A13" s="69"/>
      <c r="B13" s="69"/>
      <c r="C13" s="70">
        <f>SUM(C10:C12)</f>
        <v>71</v>
      </c>
      <c r="D13" s="71">
        <f>SUM(D10:D12)</f>
        <v>70</v>
      </c>
      <c r="E13" s="72">
        <f>SUM(E10:E12)</f>
        <v>134</v>
      </c>
      <c r="F13" s="73">
        <f>IF(E13&gt;0,D13/E13,"")</f>
        <v>0.5223880597014925</v>
      </c>
      <c r="G13" s="74">
        <f>MAX(G10,G11,G12)</f>
        <v>4</v>
      </c>
      <c r="H13" s="75">
        <f>SUM(H10:H12)</f>
        <v>4</v>
      </c>
      <c r="I13" s="81">
        <f>IF(H13&gt;3,2,IF(OR(R13&gt;3,COUNT(H10:H12)=3),IF(H13&gt;R13,2,IF(H13=R13,1,0)),""))</f>
        <v>2</v>
      </c>
      <c r="J13" s="3"/>
      <c r="K13" s="69"/>
      <c r="L13" s="69"/>
      <c r="M13" s="70">
        <f>SUM(M10:M12)</f>
        <v>50</v>
      </c>
      <c r="N13" s="71">
        <f>SUM(N10:N12)</f>
        <v>34</v>
      </c>
      <c r="O13" s="72">
        <f>SUM(O10:O12)</f>
        <v>134</v>
      </c>
      <c r="P13" s="73">
        <f>IF(O13&gt;0,N13/O13,"")</f>
        <v>0.2537313432835821</v>
      </c>
      <c r="Q13" s="74">
        <f>MAX(Q10,Q11,Q12)</f>
        <v>2</v>
      </c>
      <c r="R13" s="75">
        <f>SUM(R10:R12)</f>
        <v>2</v>
      </c>
      <c r="S13" s="81">
        <f>IF(R13&gt;3,2,IF(OR(H13&gt;3,COUNT(R10:R12)=3),IF(R13&gt;H13,2,IF(R13=H13,1,0)),""))</f>
        <v>0</v>
      </c>
    </row>
    <row r="14" spans="1:19" s="1" customFormat="1" ht="17.25" customHeight="1" thickBot="1">
      <c r="A14" s="46"/>
      <c r="B14" s="46"/>
      <c r="C14" s="46"/>
      <c r="D14" s="46"/>
      <c r="E14" s="46"/>
      <c r="F14" s="46"/>
      <c r="G14" s="46"/>
      <c r="H14" s="47" t="s">
        <v>3</v>
      </c>
      <c r="I14" s="82"/>
      <c r="J14" s="3"/>
      <c r="K14" s="46"/>
      <c r="L14" s="46"/>
      <c r="M14" s="46"/>
      <c r="N14" s="46"/>
      <c r="O14" s="46"/>
      <c r="P14" s="46"/>
      <c r="Q14" s="46"/>
      <c r="R14" s="47" t="s">
        <v>3</v>
      </c>
      <c r="S14" s="82"/>
    </row>
    <row r="15" spans="1:18" s="9" customFormat="1" ht="23.25" customHeight="1" thickBot="1">
      <c r="A15" s="33" t="s">
        <v>17</v>
      </c>
      <c r="B15" s="83" t="str">
        <f>Maarschalk!C1</f>
        <v>Maarschalk 2</v>
      </c>
      <c r="C15" s="83"/>
      <c r="D15" s="83"/>
      <c r="E15" s="83"/>
      <c r="F15" s="83"/>
      <c r="G15" s="83"/>
      <c r="H15" s="84"/>
      <c r="K15" s="33" t="s">
        <v>18</v>
      </c>
      <c r="L15" s="83" t="str">
        <f>DOS!C1</f>
        <v>D.O.S. 1</v>
      </c>
      <c r="M15" s="83"/>
      <c r="N15" s="83"/>
      <c r="O15" s="83"/>
      <c r="P15" s="83"/>
      <c r="Q15" s="83"/>
      <c r="R15" s="84"/>
    </row>
    <row r="16" spans="1:18" s="12" customFormat="1" ht="15" customHeight="1">
      <c r="A16" s="10"/>
      <c r="B16" s="10" t="s">
        <v>58</v>
      </c>
      <c r="C16" s="11" t="s">
        <v>1</v>
      </c>
      <c r="D16" s="11" t="s">
        <v>4</v>
      </c>
      <c r="E16" s="11" t="s">
        <v>48</v>
      </c>
      <c r="F16" s="11" t="s">
        <v>5</v>
      </c>
      <c r="G16" s="11" t="s">
        <v>49</v>
      </c>
      <c r="H16" s="11" t="s">
        <v>6</v>
      </c>
      <c r="K16" s="10"/>
      <c r="L16" s="10" t="s">
        <v>58</v>
      </c>
      <c r="M16" s="11" t="s">
        <v>1</v>
      </c>
      <c r="N16" s="11" t="s">
        <v>4</v>
      </c>
      <c r="O16" s="11" t="s">
        <v>48</v>
      </c>
      <c r="P16" s="11" t="s">
        <v>5</v>
      </c>
      <c r="Q16" s="11" t="s">
        <v>49</v>
      </c>
      <c r="R16" s="11" t="s">
        <v>6</v>
      </c>
    </row>
    <row r="17" spans="1:19" s="1" customFormat="1" ht="15" customHeight="1">
      <c r="A17" s="2">
        <f>Maarschalk!B27</f>
        <v>1</v>
      </c>
      <c r="B17" s="2" t="str">
        <f>IF(Maarschalk!C27="","",Maarschalk!C27)</f>
        <v>Anton Brouwer</v>
      </c>
      <c r="C17" s="2">
        <f>Maarschalk!D27</f>
        <v>31</v>
      </c>
      <c r="D17" s="2">
        <f>'Team C'!N17</f>
        <v>31</v>
      </c>
      <c r="E17" s="2">
        <f>'Team C'!O17</f>
        <v>51</v>
      </c>
      <c r="F17" s="18">
        <f>IF(E17&gt;0,ROUNDDOWN(D17/E17,3),"")</f>
        <v>0.607</v>
      </c>
      <c r="G17" s="2">
        <f>'Team C'!Q17</f>
        <v>3</v>
      </c>
      <c r="H17" s="2">
        <f>IF(E17&lt;1,"",IF(C17=D17,IF(M17=N17,1,2),IF(ROUNDDOWN(D17/C17,5)&lt;ROUNDDOWN(N17/M17,5),0,1)))</f>
        <v>2</v>
      </c>
      <c r="I17" s="9"/>
      <c r="J17" s="9"/>
      <c r="K17" s="2">
        <f>DOS!B27</f>
        <v>1</v>
      </c>
      <c r="L17" s="2" t="str">
        <f>IF(DOS!C27="","",DOS!C27)</f>
        <v>Danny van der Laan</v>
      </c>
      <c r="M17" s="2">
        <f>DOS!D27</f>
        <v>31</v>
      </c>
      <c r="N17" s="2">
        <f>'Team C'!D17</f>
        <v>30</v>
      </c>
      <c r="O17" s="2">
        <f>'Team C'!E17</f>
        <v>51</v>
      </c>
      <c r="P17" s="18">
        <f>IF(O17&gt;0,ROUNDDOWN(N17/O17,3),"")</f>
        <v>0.588</v>
      </c>
      <c r="Q17" s="2">
        <f>'Team C'!G17</f>
        <v>4</v>
      </c>
      <c r="R17" s="2">
        <f>IF(O17&lt;1,"",IF(M17=N17,IF(C17=D17,1,2),IF(ROUNDDOWN(N17/M17,5)&lt;ROUNDDOWN(D17/C17,5),0,1)))</f>
        <v>0</v>
      </c>
      <c r="S17" s="9"/>
    </row>
    <row r="18" spans="1:19" s="1" customFormat="1" ht="15" customHeight="1">
      <c r="A18" s="2">
        <f>Maarschalk!B28</f>
        <v>2</v>
      </c>
      <c r="B18" s="2" t="str">
        <f>IF(Maarschalk!C28="","",Maarschalk!C28)</f>
        <v>Willem van Wilgenburg</v>
      </c>
      <c r="C18" s="2">
        <f>Maarschalk!D28</f>
        <v>19</v>
      </c>
      <c r="D18" s="2">
        <f>'Team C'!N18</f>
        <v>8</v>
      </c>
      <c r="E18" s="2">
        <f>'Team C'!O18</f>
        <v>39</v>
      </c>
      <c r="F18" s="18">
        <f>IF(E18&gt;0,ROUNDDOWN(D18/E18,3),"")</f>
        <v>0.205</v>
      </c>
      <c r="G18" s="2">
        <f>'Team C'!Q18</f>
        <v>2</v>
      </c>
      <c r="H18" s="2">
        <f>IF(E18&lt;1,"",IF(C18=D18,IF(M18=N18,1,2),IF(ROUNDDOWN(D18/C18,3)&lt;ROUNDDOWN(M18/N18,3),0,1)))</f>
        <v>0</v>
      </c>
      <c r="I18" s="9"/>
      <c r="J18" s="9"/>
      <c r="K18" s="2">
        <f>DOS!B28</f>
        <v>2</v>
      </c>
      <c r="L18" s="2" t="str">
        <f>IF(DOS!C28="","",DOS!C28)</f>
        <v>Marin Kamerbeek</v>
      </c>
      <c r="M18" s="2">
        <f>DOS!D28</f>
        <v>16</v>
      </c>
      <c r="N18" s="2">
        <f>'Team C'!D18</f>
        <v>16</v>
      </c>
      <c r="O18" s="2">
        <f>'Team C'!E18</f>
        <v>39</v>
      </c>
      <c r="P18" s="18">
        <f>IF(O18&gt;0,ROUNDDOWN(N18/O18,3),"")</f>
        <v>0.41</v>
      </c>
      <c r="Q18" s="2">
        <f>'Team C'!G18</f>
        <v>3</v>
      </c>
      <c r="R18" s="2">
        <f>IF(O18&lt;1,"",IF(M18=N18,IF(C18=D18,1,2),IF(ROUNDDOWN(N18/M18,5)&lt;ROUNDDOWN(D18/C18,5),0,1)))</f>
        <v>2</v>
      </c>
      <c r="S18" s="9"/>
    </row>
    <row r="19" spans="1:19" s="1" customFormat="1" ht="15" customHeight="1" thickBot="1">
      <c r="A19" s="2">
        <f>Maarschalk!B29</f>
        <v>3</v>
      </c>
      <c r="B19" s="2" t="str">
        <f>IF(Maarschalk!C29="","",Maarschalk!C29)</f>
        <v>Jan Veldwijk</v>
      </c>
      <c r="C19" s="2">
        <f>Maarschalk!D29</f>
        <v>18</v>
      </c>
      <c r="D19" s="8">
        <f>'Team C'!N19</f>
        <v>18</v>
      </c>
      <c r="E19" s="8">
        <f>'Team C'!O19</f>
        <v>46</v>
      </c>
      <c r="F19" s="18">
        <f>IF(E19&gt;0,ROUNDDOWN(D19/E19,3),"")</f>
        <v>0.391</v>
      </c>
      <c r="G19" s="8">
        <f>'Team C'!Q19</f>
        <v>3</v>
      </c>
      <c r="H19" s="2">
        <f>IF(E19&lt;1,"",IF(C19=D19,IF(M19=N19,1,2),IF(ROUNDDOWN(D19/C19,3)&lt;ROUNDDOWN(M19/N19,3),0,1)))</f>
        <v>2</v>
      </c>
      <c r="I19" s="9"/>
      <c r="J19" s="9"/>
      <c r="K19" s="2">
        <f>DOS!B29</f>
        <v>3</v>
      </c>
      <c r="L19" s="2" t="str">
        <f>IF(DOS!C29="","",DOS!C29)</f>
        <v>Lancelot Hoenderdos</v>
      </c>
      <c r="M19" s="2">
        <f>DOS!D29</f>
        <v>15</v>
      </c>
      <c r="N19" s="8">
        <f>'Team C'!D19</f>
        <v>10</v>
      </c>
      <c r="O19" s="8">
        <f>'Team C'!E19</f>
        <v>46</v>
      </c>
      <c r="P19" s="18">
        <f>IF(O19&gt;0,ROUNDDOWN(N19/O19,3),"")</f>
        <v>0.217</v>
      </c>
      <c r="Q19" s="8">
        <f>'Team C'!G19</f>
        <v>2</v>
      </c>
      <c r="R19" s="2">
        <f>IF(O19&lt;1,"",IF(M19=N19,IF(C19=D19,1,2),IF(ROUNDDOWN(N19/M19,5)&lt;ROUNDDOWN(D19/C19,5),0,1)))</f>
        <v>0</v>
      </c>
      <c r="S19" s="9"/>
    </row>
    <row r="20" spans="1:19" s="76" customFormat="1" ht="15" customHeight="1" thickBot="1">
      <c r="A20" s="69"/>
      <c r="B20" s="69"/>
      <c r="C20" s="70">
        <f>SUM(C17:C19)</f>
        <v>68</v>
      </c>
      <c r="D20" s="71">
        <f>SUM(D17:D19)</f>
        <v>57</v>
      </c>
      <c r="E20" s="72">
        <f>SUM(E17:E19)</f>
        <v>136</v>
      </c>
      <c r="F20" s="73">
        <f>IF(E20&gt;0,D20/E20,"")</f>
        <v>0.41911764705882354</v>
      </c>
      <c r="G20" s="74">
        <f>MAX(G17,G18,G19)</f>
        <v>3</v>
      </c>
      <c r="H20" s="75">
        <f>SUM(H17:H19)</f>
        <v>4</v>
      </c>
      <c r="I20" s="81">
        <f>IF(H20&gt;3,2,IF(OR(R20&gt;3,COUNT(H17:H19)=3),IF(H20&gt;R20,2,IF(H20=R20,1,0)),""))</f>
        <v>2</v>
      </c>
      <c r="J20" s="3"/>
      <c r="K20" s="69"/>
      <c r="L20" s="69"/>
      <c r="M20" s="70">
        <f>SUM(M17:M19)</f>
        <v>62</v>
      </c>
      <c r="N20" s="71">
        <f>SUM(N17:N19)</f>
        <v>56</v>
      </c>
      <c r="O20" s="72">
        <f>SUM(O17:O19)</f>
        <v>136</v>
      </c>
      <c r="P20" s="73">
        <f>IF(O20&gt;0,N20/O20,"")</f>
        <v>0.4117647058823529</v>
      </c>
      <c r="Q20" s="74">
        <f>MAX(Q17,Q18,Q19)</f>
        <v>4</v>
      </c>
      <c r="R20" s="75">
        <f>SUM(R17:R19)</f>
        <v>2</v>
      </c>
      <c r="S20" s="81">
        <f>IF(R20&gt;3,2,IF(OR(H20&gt;3,COUNT(R17:R19)=3),IF(R20&gt;H20,2,IF(R20=H20,1,0)),""))</f>
        <v>0</v>
      </c>
    </row>
    <row r="21" spans="1:19" s="1" customFormat="1" ht="17.25" customHeight="1" thickBot="1">
      <c r="A21" s="46"/>
      <c r="B21" s="46"/>
      <c r="C21" s="46"/>
      <c r="D21" s="46"/>
      <c r="E21" s="46"/>
      <c r="F21" s="46"/>
      <c r="G21" s="46"/>
      <c r="H21" s="47" t="s">
        <v>3</v>
      </c>
      <c r="I21" s="82"/>
      <c r="J21" s="3"/>
      <c r="K21" s="46"/>
      <c r="L21" s="46"/>
      <c r="M21" s="46"/>
      <c r="N21" s="46"/>
      <c r="O21" s="46"/>
      <c r="P21" s="46"/>
      <c r="Q21" s="46"/>
      <c r="R21" s="47" t="s">
        <v>3</v>
      </c>
      <c r="S21" s="82"/>
    </row>
    <row r="22" spans="1:18" s="9" customFormat="1" ht="23.25" customHeight="1" thickBot="1">
      <c r="A22" s="33" t="s">
        <v>17</v>
      </c>
      <c r="B22" s="83" t="str">
        <f>Maarschalk!C1</f>
        <v>Maarschalk 2</v>
      </c>
      <c r="C22" s="83"/>
      <c r="D22" s="83"/>
      <c r="E22" s="83"/>
      <c r="F22" s="83"/>
      <c r="G22" s="83"/>
      <c r="H22" s="84"/>
      <c r="K22" s="33" t="s">
        <v>16</v>
      </c>
      <c r="L22" s="83" t="str">
        <f>'Mike''s'!C1</f>
        <v>Mike's 1</v>
      </c>
      <c r="M22" s="83"/>
      <c r="N22" s="83"/>
      <c r="O22" s="83"/>
      <c r="P22" s="83"/>
      <c r="Q22" s="83"/>
      <c r="R22" s="84"/>
    </row>
    <row r="23" spans="1:18" s="12" customFormat="1" ht="15" customHeight="1">
      <c r="A23" s="10"/>
      <c r="B23" s="10" t="s">
        <v>58</v>
      </c>
      <c r="C23" s="11" t="s">
        <v>1</v>
      </c>
      <c r="D23" s="11" t="s">
        <v>4</v>
      </c>
      <c r="E23" s="11" t="s">
        <v>48</v>
      </c>
      <c r="F23" s="11" t="s">
        <v>5</v>
      </c>
      <c r="G23" s="11" t="s">
        <v>49</v>
      </c>
      <c r="H23" s="11" t="s">
        <v>6</v>
      </c>
      <c r="K23" s="10"/>
      <c r="L23" s="10" t="s">
        <v>58</v>
      </c>
      <c r="M23" s="11" t="s">
        <v>1</v>
      </c>
      <c r="N23" s="11" t="s">
        <v>4</v>
      </c>
      <c r="O23" s="11" t="s">
        <v>48</v>
      </c>
      <c r="P23" s="11" t="s">
        <v>5</v>
      </c>
      <c r="Q23" s="11" t="s">
        <v>49</v>
      </c>
      <c r="R23" s="11" t="s">
        <v>6</v>
      </c>
    </row>
    <row r="24" spans="1:19" s="1" customFormat="1" ht="15" customHeight="1">
      <c r="A24" s="2">
        <f>Maarschalk!B33</f>
        <v>1</v>
      </c>
      <c r="B24" s="2" t="str">
        <f>IF(Maarschalk!C33="","",Maarschalk!C33)</f>
        <v>Anton Brouwer</v>
      </c>
      <c r="C24" s="2">
        <f>Maarschalk!D33</f>
        <v>31</v>
      </c>
      <c r="D24" s="2">
        <f>'T3'!D11</f>
        <v>31</v>
      </c>
      <c r="E24" s="2">
        <f>'T3'!E11</f>
        <v>48</v>
      </c>
      <c r="F24" s="18">
        <f>IF(E24&gt;0,ROUNDDOWN(D24/E24,3),"")</f>
        <v>0.645</v>
      </c>
      <c r="G24" s="2">
        <f>'T3'!F11</f>
        <v>5</v>
      </c>
      <c r="H24" s="2">
        <f>IF(E24&lt;1,"",IF(C24=D24,IF(M24=N24,1,2),IF(ROUNDDOWN(D24/C24,5)&lt;ROUNDDOWN(N24/M24,5),0,1)))</f>
        <v>2</v>
      </c>
      <c r="I24" s="9"/>
      <c r="J24" s="9"/>
      <c r="K24" s="2">
        <f>'Mike''s'!B33</f>
        <v>1</v>
      </c>
      <c r="L24" s="2" t="str">
        <f>IF('Mike''s'!C33="","",'Mike''s'!C33)</f>
        <v>Jan-Willem Geerts</v>
      </c>
      <c r="M24" s="2">
        <f>'Mike''s'!D33</f>
        <v>27</v>
      </c>
      <c r="N24" s="2">
        <f>'T3'!I11</f>
        <v>17</v>
      </c>
      <c r="O24" s="2">
        <f>E24</f>
        <v>48</v>
      </c>
      <c r="P24" s="18">
        <f>IF(O24&gt;0,ROUNDDOWN(N24/O24,3),"")</f>
        <v>0.354</v>
      </c>
      <c r="Q24" s="2">
        <f>'T3'!K11</f>
        <v>3</v>
      </c>
      <c r="R24" s="2">
        <f>IF(O24&lt;1,"",IF(M24=N24,IF(C24=D24,1,2),IF(ROUNDDOWN(N24/M24,5)&lt;ROUNDDOWN(D24/C24,5),0,1)))</f>
        <v>0</v>
      </c>
      <c r="S24" s="9"/>
    </row>
    <row r="25" spans="1:19" s="1" customFormat="1" ht="15" customHeight="1">
      <c r="A25" s="2">
        <f>Maarschalk!B34</f>
        <v>2</v>
      </c>
      <c r="B25" s="2" t="str">
        <f>IF(Maarschalk!C34="","",Maarschalk!C34)</f>
        <v>Leo Walbeek</v>
      </c>
      <c r="C25" s="2">
        <f>Maarschalk!D34</f>
        <v>22</v>
      </c>
      <c r="D25" s="2">
        <f>'T3'!D13</f>
        <v>11</v>
      </c>
      <c r="E25" s="2">
        <f>'T3'!E13</f>
        <v>60</v>
      </c>
      <c r="F25" s="18">
        <f>IF(E25&gt;0,ROUNDDOWN(D25/E25,3),"")</f>
        <v>0.183</v>
      </c>
      <c r="G25" s="2">
        <f>'T3'!F13</f>
        <v>2</v>
      </c>
      <c r="H25" s="2">
        <f>IF(E25&lt;1,"",IF(C25=D25,IF(M25=N25,1,2),IF(ROUNDDOWN(D25/C25,3)&lt;ROUNDDOWN(M25/N25,3),0,1)))</f>
        <v>0</v>
      </c>
      <c r="I25" s="9"/>
      <c r="J25" s="9"/>
      <c r="K25" s="2">
        <f>'Mike''s'!B34</f>
        <v>2</v>
      </c>
      <c r="L25" s="2" t="str">
        <f>IF('Mike''s'!C34="","",'Mike''s'!C34)</f>
        <v>Fred van den Broek</v>
      </c>
      <c r="M25" s="2">
        <f>'Mike''s'!D34</f>
        <v>25</v>
      </c>
      <c r="N25" s="2">
        <f>'T3'!I13</f>
        <v>25</v>
      </c>
      <c r="O25" s="2">
        <f>E25</f>
        <v>60</v>
      </c>
      <c r="P25" s="18">
        <f>IF(O25&gt;0,ROUNDDOWN(N25/O25,3),"")</f>
        <v>0.416</v>
      </c>
      <c r="Q25" s="2">
        <f>'T3'!K13</f>
        <v>3</v>
      </c>
      <c r="R25" s="2">
        <f>IF(O25&lt;1,"",IF(M25=N25,IF(C25=D25,1,2),IF(ROUNDDOWN(N25/M25,5)&lt;ROUNDDOWN(D25/C25,5),0,1)))</f>
        <v>2</v>
      </c>
      <c r="S25" s="9"/>
    </row>
    <row r="26" spans="1:19" s="1" customFormat="1" ht="15" customHeight="1" thickBot="1">
      <c r="A26" s="2">
        <f>Maarschalk!B35</f>
        <v>3</v>
      </c>
      <c r="B26" s="2" t="str">
        <f>IF(Maarschalk!C35="","",Maarschalk!C35)</f>
        <v>Jan Veldwijk</v>
      </c>
      <c r="C26" s="2">
        <f>Maarschalk!D35</f>
        <v>18</v>
      </c>
      <c r="D26" s="8">
        <f>'T2'!D25</f>
        <v>12</v>
      </c>
      <c r="E26" s="8">
        <f>'T2'!E25</f>
        <v>54</v>
      </c>
      <c r="F26" s="18">
        <f>IF(E26&gt;0,ROUNDDOWN(D26/E26,3),"")</f>
        <v>0.222</v>
      </c>
      <c r="G26" s="8">
        <f>'T2'!F25</f>
        <v>2</v>
      </c>
      <c r="H26" s="2">
        <f>IF(E26&lt;1,"",IF(C26=D26,IF(M26=N26,1,2),IF(ROUNDDOWN(D26/C26,3)&lt;ROUNDDOWN(M26/N26,3),0,1)))</f>
        <v>0</v>
      </c>
      <c r="I26" s="9"/>
      <c r="J26" s="9"/>
      <c r="K26" s="2">
        <f>'Mike''s'!B35</f>
        <v>3</v>
      </c>
      <c r="L26" s="2" t="str">
        <f>IF('Mike''s'!C35="","",'Mike''s'!C35)</f>
        <v>Ton Stijnman</v>
      </c>
      <c r="M26" s="2">
        <f>'Mike''s'!D35</f>
        <v>15</v>
      </c>
      <c r="N26" s="8">
        <f>'T2'!I25</f>
        <v>15</v>
      </c>
      <c r="O26" s="2">
        <f>E26</f>
        <v>54</v>
      </c>
      <c r="P26" s="18">
        <f>IF(O26&gt;0,ROUNDDOWN(N26/O26,3),"")</f>
        <v>0.277</v>
      </c>
      <c r="Q26" s="8">
        <f>'T2'!K25</f>
        <v>2</v>
      </c>
      <c r="R26" s="2">
        <f>IF(O26&lt;1,"",IF(M26=N26,IF(C26=D26,1,2),IF(ROUNDDOWN(N26/M26,5)&lt;ROUNDDOWN(D26/C26,5),0,1)))</f>
        <v>2</v>
      </c>
      <c r="S26" s="9"/>
    </row>
    <row r="27" spans="1:19" s="76" customFormat="1" ht="15" customHeight="1" thickBot="1">
      <c r="A27" s="69"/>
      <c r="B27" s="69"/>
      <c r="C27" s="70">
        <f>SUM(C24:C26)</f>
        <v>71</v>
      </c>
      <c r="D27" s="71">
        <f>SUM(D24:D26)</f>
        <v>54</v>
      </c>
      <c r="E27" s="72">
        <f>SUM(E24:E26)</f>
        <v>162</v>
      </c>
      <c r="F27" s="73">
        <f>IF(E27&gt;0,D27/E27,"")</f>
        <v>0.3333333333333333</v>
      </c>
      <c r="G27" s="74">
        <f>MAX(G24,G25,G26)</f>
        <v>5</v>
      </c>
      <c r="H27" s="75">
        <f>SUM(H24:H26)</f>
        <v>2</v>
      </c>
      <c r="I27" s="81">
        <f>IF(H27&gt;3,2,IF(OR(R27&gt;3,COUNT(H24:H26)=3),IF(H27&gt;R27,2,IF(H27=R27,1,0)),""))</f>
        <v>0</v>
      </c>
      <c r="J27" s="3"/>
      <c r="K27" s="69"/>
      <c r="L27" s="69"/>
      <c r="M27" s="70">
        <f>SUM(M24:M26)</f>
        <v>67</v>
      </c>
      <c r="N27" s="71">
        <f>SUM(N24:N26)</f>
        <v>57</v>
      </c>
      <c r="O27" s="72">
        <f>SUM(O24:O26)</f>
        <v>162</v>
      </c>
      <c r="P27" s="73">
        <f>IF(O27&gt;0,N27/O27,"")</f>
        <v>0.35185185185185186</v>
      </c>
      <c r="Q27" s="74">
        <f>MAX(Q24,Q25,Q26)</f>
        <v>3</v>
      </c>
      <c r="R27" s="75">
        <f>SUM(R24:R26)</f>
        <v>4</v>
      </c>
      <c r="S27" s="81">
        <f>IF(R27&gt;3,2,IF(OR(H27&gt;3,COUNT(R24:R26)=3),IF(R27&gt;H27,2,IF(R27=H27,1,0)),""))</f>
        <v>2</v>
      </c>
    </row>
    <row r="28" spans="1:19" s="1" customFormat="1" ht="17.25" customHeight="1" thickBot="1">
      <c r="A28" s="46"/>
      <c r="B28" s="46"/>
      <c r="C28" s="46"/>
      <c r="D28" s="46"/>
      <c r="E28" s="46"/>
      <c r="F28" s="46"/>
      <c r="G28" s="46"/>
      <c r="H28" s="47" t="s">
        <v>3</v>
      </c>
      <c r="I28" s="82"/>
      <c r="J28" s="3"/>
      <c r="K28" s="46"/>
      <c r="L28" s="46"/>
      <c r="M28" s="46"/>
      <c r="N28" s="46"/>
      <c r="O28" s="46"/>
      <c r="P28" s="46"/>
      <c r="Q28" s="46"/>
      <c r="R28" s="47" t="s">
        <v>3</v>
      </c>
      <c r="S28" s="82"/>
    </row>
    <row r="29" spans="1:18" s="9" customFormat="1" ht="23.25" customHeight="1" thickBot="1">
      <c r="A29" s="33" t="s">
        <v>17</v>
      </c>
      <c r="B29" s="83" t="str">
        <f>Maarschalk!C1</f>
        <v>Maarschalk 2</v>
      </c>
      <c r="C29" s="83"/>
      <c r="D29" s="83"/>
      <c r="E29" s="83"/>
      <c r="F29" s="83"/>
      <c r="G29" s="83"/>
      <c r="H29" s="84"/>
      <c r="K29" s="33" t="s">
        <v>15</v>
      </c>
      <c r="L29" s="83" t="str">
        <f>'Onder Ons'!C1</f>
        <v>Onder Ons 3</v>
      </c>
      <c r="M29" s="83"/>
      <c r="N29" s="83"/>
      <c r="O29" s="83"/>
      <c r="P29" s="83"/>
      <c r="Q29" s="83"/>
      <c r="R29" s="84"/>
    </row>
    <row r="30" spans="1:18" s="12" customFormat="1" ht="15" customHeight="1">
      <c r="A30" s="10"/>
      <c r="B30" s="10" t="s">
        <v>58</v>
      </c>
      <c r="C30" s="11" t="s">
        <v>1</v>
      </c>
      <c r="D30" s="11" t="s">
        <v>4</v>
      </c>
      <c r="E30" s="11" t="s">
        <v>48</v>
      </c>
      <c r="F30" s="11" t="s">
        <v>5</v>
      </c>
      <c r="G30" s="11" t="s">
        <v>49</v>
      </c>
      <c r="H30" s="11" t="s">
        <v>6</v>
      </c>
      <c r="K30" s="10"/>
      <c r="L30" s="10" t="s">
        <v>58</v>
      </c>
      <c r="M30" s="11" t="s">
        <v>1</v>
      </c>
      <c r="N30" s="11" t="s">
        <v>4</v>
      </c>
      <c r="O30" s="11" t="s">
        <v>48</v>
      </c>
      <c r="P30" s="11" t="s">
        <v>5</v>
      </c>
      <c r="Q30" s="11" t="s">
        <v>49</v>
      </c>
      <c r="R30" s="11" t="s">
        <v>6</v>
      </c>
    </row>
    <row r="31" spans="1:19" s="1" customFormat="1" ht="15" customHeight="1">
      <c r="A31" s="2">
        <f>Maarschalk!B39</f>
        <v>1</v>
      </c>
      <c r="B31" s="2" t="str">
        <f>IF(Maarschalk!C39="","",Maarschalk!C39)</f>
        <v>Anton Brouwer</v>
      </c>
      <c r="C31" s="2">
        <f>Maarschalk!D39</f>
        <v>31</v>
      </c>
      <c r="D31" s="2">
        <f>'T4'!D21</f>
        <v>31</v>
      </c>
      <c r="E31" s="2">
        <f>'T4'!E21</f>
        <v>37</v>
      </c>
      <c r="F31" s="18">
        <f>IF(E31&gt;0,ROUNDDOWN(D31/E31,3),"")</f>
        <v>0.837</v>
      </c>
      <c r="G31" s="2">
        <f>'T4'!F21</f>
        <v>4</v>
      </c>
      <c r="H31" s="2">
        <f>IF(E31&lt;1,"",IF(C31=D31,IF(M31=N31,1,2),IF(ROUNDDOWN(D31/C31,5)&lt;ROUNDDOWN(N31/M31,5),0,1)))</f>
        <v>2</v>
      </c>
      <c r="I31" s="9"/>
      <c r="J31" s="9"/>
      <c r="K31" s="2">
        <f>'Onder Ons'!B33</f>
        <v>1</v>
      </c>
      <c r="L31" s="2" t="str">
        <f>IF('Onder Ons'!C33="","",'Onder Ons'!C33)</f>
        <v>Richard Dekker</v>
      </c>
      <c r="M31" s="2">
        <f>'Onder Ons'!D33</f>
        <v>47</v>
      </c>
      <c r="N31" s="2">
        <f>'T4'!I21</f>
        <v>30</v>
      </c>
      <c r="O31" s="2">
        <f>E31</f>
        <v>37</v>
      </c>
      <c r="P31" s="18">
        <f>IF(O31&gt;0,ROUNDDOWN(N31/O31,3),"")</f>
        <v>0.81</v>
      </c>
      <c r="Q31" s="2">
        <f>'T4'!K21</f>
        <v>4</v>
      </c>
      <c r="R31" s="2">
        <f>IF(O31&lt;1,"",IF(M31=N31,IF(C31=D31,1,2),IF(ROUNDDOWN(N31/M31,5)&lt;ROUNDDOWN(D31/C31,5),0,1)))</f>
        <v>0</v>
      </c>
      <c r="S31" s="9"/>
    </row>
    <row r="32" spans="1:19" s="1" customFormat="1" ht="15" customHeight="1">
      <c r="A32" s="2">
        <f>Maarschalk!B40</f>
        <v>2</v>
      </c>
      <c r="B32" s="2" t="str">
        <f>IF(Maarschalk!C40="","",Maarschalk!C40)</f>
        <v>Leo Walbeek</v>
      </c>
      <c r="C32" s="2">
        <f>Maarschalk!D40</f>
        <v>22</v>
      </c>
      <c r="D32" s="2">
        <f>'T2'!D23</f>
        <v>22</v>
      </c>
      <c r="E32" s="2">
        <f>'T2'!E23</f>
        <v>60</v>
      </c>
      <c r="F32" s="18">
        <f>IF(E32&gt;0,ROUNDDOWN(D32/E32,3),"")</f>
        <v>0.366</v>
      </c>
      <c r="G32" s="2">
        <f>'T2'!F23</f>
        <v>2</v>
      </c>
      <c r="H32" s="2">
        <f>IF(E32&lt;1,"",IF(C32=D32,IF(M32=N32,1,2),IF(ROUNDDOWN(D32/C32,3)&lt;ROUNDDOWN(M32/N32,3),0,1)))</f>
        <v>2</v>
      </c>
      <c r="I32" s="9"/>
      <c r="J32" s="9"/>
      <c r="K32" s="2">
        <f>'Onder Ons'!B34</f>
        <v>2</v>
      </c>
      <c r="L32" s="2" t="str">
        <f>IF('Onder Ons'!C34="","",'Onder Ons'!C34)</f>
        <v>Michael Dickmann</v>
      </c>
      <c r="M32" s="2">
        <f>'Onder Ons'!D34</f>
        <v>25</v>
      </c>
      <c r="N32" s="2">
        <f>'T2'!I23</f>
        <v>21</v>
      </c>
      <c r="O32" s="2">
        <f>E32</f>
        <v>60</v>
      </c>
      <c r="P32" s="18">
        <f>IF(O32&gt;0,ROUNDDOWN(N32/O32,3),"")</f>
        <v>0.35</v>
      </c>
      <c r="Q32" s="2">
        <f>'T2'!K23</f>
        <v>3</v>
      </c>
      <c r="R32" s="2">
        <f>IF(O32&lt;1,"",IF(M32=N32,IF(C32=D32,1,2),IF(ROUNDDOWN(N32/M32,5)&lt;ROUNDDOWN(D32/C32,5),0,1)))</f>
        <v>0</v>
      </c>
      <c r="S32" s="9"/>
    </row>
    <row r="33" spans="1:19" s="1" customFormat="1" ht="15" customHeight="1" thickBot="1">
      <c r="A33" s="2">
        <f>Maarschalk!B41</f>
        <v>3</v>
      </c>
      <c r="B33" s="2" t="str">
        <f>IF(Maarschalk!C41="","",Maarschalk!C41)</f>
        <v>Willem van Wilgenburg</v>
      </c>
      <c r="C33" s="2">
        <f>Maarschalk!D41</f>
        <v>19</v>
      </c>
      <c r="D33" s="8">
        <f>'T3'!D15</f>
        <v>13</v>
      </c>
      <c r="E33" s="8">
        <f>'T3'!E15</f>
        <v>60</v>
      </c>
      <c r="F33" s="18">
        <f>IF(E33&gt;0,ROUNDDOWN(D33/E33,3),"")</f>
        <v>0.216</v>
      </c>
      <c r="G33" s="8">
        <f>'T3'!F15</f>
        <v>1</v>
      </c>
      <c r="H33" s="2">
        <f>IF(E33&lt;1,"",IF(C33=D33,IF(M33=N33,1,2),IF(ROUNDDOWN(D33/C33,3)&lt;ROUNDDOWN(M33/N33,3),0,1)))</f>
        <v>0</v>
      </c>
      <c r="I33" s="9"/>
      <c r="J33" s="9"/>
      <c r="K33" s="2">
        <f>'Onder Ons'!B35</f>
        <v>3</v>
      </c>
      <c r="L33" s="2" t="str">
        <f>IF('Onder Ons'!C35="","",'Onder Ons'!C35)</f>
        <v>Bolle van der Laan</v>
      </c>
      <c r="M33" s="2">
        <f>'Onder Ons'!D35</f>
        <v>22</v>
      </c>
      <c r="N33" s="8">
        <f>'T3'!I15</f>
        <v>19</v>
      </c>
      <c r="O33" s="2">
        <f>E33</f>
        <v>60</v>
      </c>
      <c r="P33" s="18">
        <f>IF(O33&gt;0,ROUNDDOWN(N33/O33,3),"")</f>
        <v>0.316</v>
      </c>
      <c r="Q33" s="8">
        <f>'T3'!K15</f>
        <v>4</v>
      </c>
      <c r="R33" s="2">
        <f>IF(O33&lt;1,"",IF(M33=N33,IF(C33=D33,1,2),IF(ROUNDDOWN(N33/M33,5)&lt;ROUNDDOWN(D33/C33,5),0,1)))</f>
        <v>1</v>
      </c>
      <c r="S33" s="9"/>
    </row>
    <row r="34" spans="1:19" s="76" customFormat="1" ht="15" customHeight="1" thickBot="1">
      <c r="A34" s="69"/>
      <c r="B34" s="69"/>
      <c r="C34" s="70">
        <f>SUM(C31:C33)</f>
        <v>72</v>
      </c>
      <c r="D34" s="71">
        <f>SUM(D31:D33)</f>
        <v>66</v>
      </c>
      <c r="E34" s="72">
        <f>SUM(E31:E33)</f>
        <v>157</v>
      </c>
      <c r="F34" s="73">
        <f>IF(E34&gt;0,D34/E34,"")</f>
        <v>0.42038216560509556</v>
      </c>
      <c r="G34" s="74">
        <f>MAX(G31,G32,G33)</f>
        <v>4</v>
      </c>
      <c r="H34" s="75">
        <f>SUM(H31:H33)</f>
        <v>4</v>
      </c>
      <c r="I34" s="81">
        <f>IF(H34&gt;3,2,IF(OR(R34&gt;3,COUNT(H31:H33)=3),IF(H34&gt;R34,2,IF(H34=R34,1,0)),""))</f>
        <v>2</v>
      </c>
      <c r="J34" s="3"/>
      <c r="K34" s="69"/>
      <c r="L34" s="69"/>
      <c r="M34" s="70">
        <f>SUM(M31:M33)</f>
        <v>94</v>
      </c>
      <c r="N34" s="71">
        <f>SUM(N31:N33)</f>
        <v>70</v>
      </c>
      <c r="O34" s="72">
        <f>SUM(O31:O33)</f>
        <v>157</v>
      </c>
      <c r="P34" s="73">
        <f>IF(O34&gt;0,N34/O34,"")</f>
        <v>0.445859872611465</v>
      </c>
      <c r="Q34" s="74">
        <f>MAX(Q31,Q32,Q33)</f>
        <v>4</v>
      </c>
      <c r="R34" s="75">
        <f>SUM(R31:R33)</f>
        <v>1</v>
      </c>
      <c r="S34" s="81">
        <f>IF(R34&gt;3,2,IF(OR(H34&gt;3,COUNT(R31:R33)=3),IF(R34&gt;H34,2,IF(R34=H34,1,0)),""))</f>
        <v>0</v>
      </c>
    </row>
    <row r="35" spans="1:19" s="1" customFormat="1" ht="17.25" customHeight="1" thickBot="1">
      <c r="A35" s="46"/>
      <c r="B35" s="46"/>
      <c r="C35" s="46"/>
      <c r="D35" s="46"/>
      <c r="E35" s="46"/>
      <c r="F35" s="46"/>
      <c r="G35" s="46"/>
      <c r="H35" s="47" t="s">
        <v>3</v>
      </c>
      <c r="I35" s="82"/>
      <c r="J35" s="3"/>
      <c r="K35" s="46"/>
      <c r="L35" s="46"/>
      <c r="M35" s="46"/>
      <c r="N35" s="46"/>
      <c r="O35" s="46"/>
      <c r="P35" s="46"/>
      <c r="Q35" s="46"/>
      <c r="R35" s="47" t="s">
        <v>3</v>
      </c>
      <c r="S35" s="82"/>
    </row>
  </sheetData>
  <sheetProtection password="CB45" sheet="1" selectLockedCells="1" selectUnlockedCells="1"/>
  <mergeCells count="20">
    <mergeCell ref="B29:H29"/>
    <mergeCell ref="L29:R29"/>
    <mergeCell ref="I34:I35"/>
    <mergeCell ref="S34:S35"/>
    <mergeCell ref="I27:I28"/>
    <mergeCell ref="S27:S28"/>
    <mergeCell ref="B22:H22"/>
    <mergeCell ref="L22:R22"/>
    <mergeCell ref="I13:I14"/>
    <mergeCell ref="S13:S14"/>
    <mergeCell ref="I20:I21"/>
    <mergeCell ref="S20:S21"/>
    <mergeCell ref="B15:H15"/>
    <mergeCell ref="L15:R15"/>
    <mergeCell ref="I6:I7"/>
    <mergeCell ref="S6:S7"/>
    <mergeCell ref="B1:H1"/>
    <mergeCell ref="L1:R1"/>
    <mergeCell ref="B8:H8"/>
    <mergeCell ref="L8:R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4.7109375" style="0" customWidth="1"/>
    <col min="3" max="4" width="7.7109375" style="0" customWidth="1"/>
    <col min="5" max="5" width="5.28125" style="0" customWidth="1"/>
    <col min="6" max="6" width="8.7109375" style="0" customWidth="1"/>
    <col min="7" max="8" width="5.7109375" style="0" customWidth="1"/>
    <col min="9" max="9" width="5.421875" style="0" customWidth="1"/>
    <col min="10" max="10" width="0.71875" style="0" customWidth="1"/>
    <col min="11" max="11" width="3.7109375" style="0" customWidth="1"/>
    <col min="12" max="12" width="23.7109375" style="0" customWidth="1"/>
    <col min="13" max="14" width="7.7109375" style="0" customWidth="1"/>
    <col min="15" max="15" width="5.28125" style="0" customWidth="1"/>
    <col min="16" max="16" width="8.7109375" style="0" customWidth="1"/>
    <col min="17" max="18" width="5.7109375" style="0" customWidth="1"/>
    <col min="19" max="19" width="5.421875" style="0" customWidth="1"/>
    <col min="20" max="20" width="2.421875" style="0" customWidth="1"/>
  </cols>
  <sheetData>
    <row r="1" spans="1:18" s="9" customFormat="1" ht="23.25" customHeight="1" thickBot="1">
      <c r="A1" s="33" t="s">
        <v>16</v>
      </c>
      <c r="B1" s="83" t="str">
        <f>'Mike''s'!C1</f>
        <v>Mike's 1</v>
      </c>
      <c r="C1" s="83"/>
      <c r="D1" s="83"/>
      <c r="E1" s="83"/>
      <c r="F1" s="83"/>
      <c r="G1" s="83"/>
      <c r="H1" s="84"/>
      <c r="K1" s="33" t="s">
        <v>14</v>
      </c>
      <c r="L1" s="83" t="str">
        <f>'BV''75'!C1</f>
        <v>BV '75</v>
      </c>
      <c r="M1" s="83"/>
      <c r="N1" s="83"/>
      <c r="O1" s="83"/>
      <c r="P1" s="83"/>
      <c r="Q1" s="83"/>
      <c r="R1" s="84"/>
    </row>
    <row r="2" spans="1:18" s="12" customFormat="1" ht="15" customHeight="1">
      <c r="A2" s="10"/>
      <c r="B2" s="10" t="s">
        <v>58</v>
      </c>
      <c r="C2" s="11" t="s">
        <v>1</v>
      </c>
      <c r="D2" s="11" t="s">
        <v>4</v>
      </c>
      <c r="E2" s="11" t="s">
        <v>48</v>
      </c>
      <c r="F2" s="11" t="s">
        <v>5</v>
      </c>
      <c r="G2" s="11" t="s">
        <v>49</v>
      </c>
      <c r="H2" s="11" t="s">
        <v>6</v>
      </c>
      <c r="K2" s="10"/>
      <c r="L2" s="10" t="s">
        <v>58</v>
      </c>
      <c r="M2" s="11" t="s">
        <v>1</v>
      </c>
      <c r="N2" s="11" t="s">
        <v>4</v>
      </c>
      <c r="O2" s="11" t="s">
        <v>48</v>
      </c>
      <c r="P2" s="11" t="s">
        <v>5</v>
      </c>
      <c r="Q2" s="11" t="s">
        <v>49</v>
      </c>
      <c r="R2" s="11" t="s">
        <v>6</v>
      </c>
    </row>
    <row r="3" spans="1:19" s="1" customFormat="1" ht="15" customHeight="1">
      <c r="A3" s="2">
        <f>'Mike''s'!B15</f>
        <v>1</v>
      </c>
      <c r="B3" s="2" t="str">
        <f>IF('Mike''s'!C15="","",'Mike''s'!C15)</f>
        <v>Jan-Willem Geerts</v>
      </c>
      <c r="C3" s="2">
        <f>'Mike''s'!D15</f>
        <v>27</v>
      </c>
      <c r="D3" s="2">
        <f>'Team A'!N24</f>
        <v>27</v>
      </c>
      <c r="E3" s="2">
        <f>'Team A'!O24</f>
        <v>50</v>
      </c>
      <c r="F3" s="18">
        <f>IF(E3&gt;0,ROUNDDOWN(D3/E3,3),"")</f>
        <v>0.54</v>
      </c>
      <c r="G3" s="2">
        <f>'Team A'!Q24</f>
        <v>5</v>
      </c>
      <c r="H3" s="2">
        <f>IF(E3&lt;1,"",IF(C3=D3,IF(M3=N3,1,2),IF(ROUNDDOWN(D3/C3,5)&lt;ROUNDDOWN(N3/M3,5),0,1)))</f>
        <v>2</v>
      </c>
      <c r="I3" s="9"/>
      <c r="J3" s="9"/>
      <c r="K3" s="2">
        <f>'BV''75'!B33</f>
        <v>1</v>
      </c>
      <c r="L3" s="2" t="str">
        <f>IF('BV''75'!C33="","",'BV''75'!C33)</f>
        <v>Leo Portengen</v>
      </c>
      <c r="M3" s="2">
        <f>'BV''75'!D33</f>
        <v>35</v>
      </c>
      <c r="N3" s="2">
        <f>'Team A'!D24</f>
        <v>27</v>
      </c>
      <c r="O3" s="2">
        <f>'Team A'!E24</f>
        <v>50</v>
      </c>
      <c r="P3" s="18">
        <f>IF(O3&gt;0,ROUNDDOWN(N3/O3,3),"")</f>
        <v>0.54</v>
      </c>
      <c r="Q3" s="2">
        <f>'Team A'!G24</f>
        <v>4</v>
      </c>
      <c r="R3" s="2">
        <f>IF(O3&lt;1,"",IF(M3=N3,IF(C3=D3,1,2),IF(ROUNDDOWN(N3/M3,5)&lt;ROUNDDOWN(D3/C3,5),0,1)))</f>
        <v>0</v>
      </c>
      <c r="S3" s="9"/>
    </row>
    <row r="4" spans="1:19" s="1" customFormat="1" ht="15" customHeight="1">
      <c r="A4" s="2">
        <f>'Mike''s'!B16</f>
        <v>2</v>
      </c>
      <c r="B4" s="2" t="str">
        <f>IF('Mike''s'!C16="","",'Mike''s'!C16)</f>
        <v>Fred van den Broek</v>
      </c>
      <c r="C4" s="2">
        <f>'Mike''s'!D16</f>
        <v>25</v>
      </c>
      <c r="D4" s="2">
        <f>'Team A'!N25</f>
        <v>25</v>
      </c>
      <c r="E4" s="2">
        <f>'Team A'!O25</f>
        <v>47</v>
      </c>
      <c r="F4" s="18">
        <f>IF(E4&gt;0,ROUNDDOWN(D4/E4,3),"")</f>
        <v>0.531</v>
      </c>
      <c r="G4" s="2">
        <f>'Team A'!Q25</f>
        <v>4</v>
      </c>
      <c r="H4" s="2">
        <f>IF(E4&lt;1,"",IF(C4=D4,IF(M4=N4,1,2),IF(ROUNDDOWN(D4/C4,5)&lt;ROUNDDOWN(N4/M4,5),0,1)))</f>
        <v>2</v>
      </c>
      <c r="I4" s="9"/>
      <c r="J4" s="9"/>
      <c r="K4" s="2">
        <f>'BV''75'!B34</f>
        <v>2</v>
      </c>
      <c r="L4" s="2" t="str">
        <f>IF('BV''75'!C34="","",'BV''75'!C34)</f>
        <v>Tom Gerbranda</v>
      </c>
      <c r="M4" s="2">
        <f>'BV''75'!D34</f>
        <v>27</v>
      </c>
      <c r="N4" s="2">
        <f>'Team A'!D25</f>
        <v>20</v>
      </c>
      <c r="O4" s="2">
        <f>'Team A'!E25</f>
        <v>47</v>
      </c>
      <c r="P4" s="18">
        <f>IF(O4&gt;0,ROUNDDOWN(N4/O4,3),"")</f>
        <v>0.425</v>
      </c>
      <c r="Q4" s="2">
        <f>'Team A'!G25</f>
        <v>6</v>
      </c>
      <c r="R4" s="2">
        <f>IF(O4&lt;1,"",IF(M4=N4,IF(C4=D4,1,2),IF(ROUNDDOWN(N4/M4,5)&lt;ROUNDDOWN(D4/C4,5),0,1)))</f>
        <v>0</v>
      </c>
      <c r="S4" s="9"/>
    </row>
    <row r="5" spans="1:19" s="1" customFormat="1" ht="15" customHeight="1" thickBot="1">
      <c r="A5" s="2">
        <f>'Mike''s'!B17</f>
        <v>3</v>
      </c>
      <c r="B5" s="2" t="str">
        <f>IF('Mike''s'!C17="","",'Mike''s'!C17)</f>
        <v>Ton Stijnman</v>
      </c>
      <c r="C5" s="2">
        <f>'Mike''s'!D17</f>
        <v>15</v>
      </c>
      <c r="D5" s="2">
        <f>'Team A'!N26</f>
        <v>10</v>
      </c>
      <c r="E5" s="2">
        <f>'Team A'!O26</f>
        <v>60</v>
      </c>
      <c r="F5" s="18">
        <f>IF(E5&gt;0,ROUNDDOWN(D5/E5,3),"")</f>
        <v>0.166</v>
      </c>
      <c r="G5" s="2">
        <f>'Team A'!Q26</f>
        <v>1</v>
      </c>
      <c r="H5" s="2">
        <f>IF(E5&lt;1,"",IF(C5=D5,IF(M5=N5,1,2),IF(ROUNDDOWN(D5/C5,5)&lt;ROUNDDOWN(N5/M5,5),0,1)))</f>
        <v>1</v>
      </c>
      <c r="I5" s="9"/>
      <c r="J5" s="9"/>
      <c r="K5" s="2">
        <f>'BV''75'!B35</f>
        <v>3</v>
      </c>
      <c r="L5" s="2" t="str">
        <f>IF('BV''75'!C35="","",'BV''75'!C35)</f>
        <v>Ap van 't Hof</v>
      </c>
      <c r="M5" s="8">
        <f>'BV''75'!D35</f>
        <v>22</v>
      </c>
      <c r="N5" s="2">
        <f>'Team A'!D26</f>
        <v>14</v>
      </c>
      <c r="O5" s="2">
        <f>'Team A'!E26</f>
        <v>60</v>
      </c>
      <c r="P5" s="18">
        <f>IF(O5&gt;0,ROUNDDOWN(N5/O5,3),"")</f>
        <v>0.233</v>
      </c>
      <c r="Q5" s="2">
        <f>'Team A'!G26</f>
        <v>3</v>
      </c>
      <c r="R5" s="2">
        <f>IF(O5&lt;1,"",IF(M5=N5,IF(C5=D5,1,2),IF(ROUNDDOWN(N5/M5,5)&lt;ROUNDDOWN(D5/C5,5),0,1)))</f>
        <v>0</v>
      </c>
      <c r="S5" s="9"/>
    </row>
    <row r="6" spans="1:19" s="76" customFormat="1" ht="15" customHeight="1" thickBot="1">
      <c r="A6" s="69"/>
      <c r="B6" s="69"/>
      <c r="C6" s="70">
        <f>SUM(C3:C5)</f>
        <v>67</v>
      </c>
      <c r="D6" s="71">
        <f>SUM(D3:D5)</f>
        <v>62</v>
      </c>
      <c r="E6" s="72">
        <f>SUM(E3:E5)</f>
        <v>157</v>
      </c>
      <c r="F6" s="73">
        <f>IF(E6&gt;0,D6/E6,"")</f>
        <v>0.39490445859872614</v>
      </c>
      <c r="G6" s="74">
        <f>MAX(G3,G4,G5)</f>
        <v>5</v>
      </c>
      <c r="H6" s="75">
        <f>SUM(H3:H5)</f>
        <v>5</v>
      </c>
      <c r="I6" s="81">
        <f>IF(H6&gt;3,2,IF(OR(R6&gt;3,COUNT(H3:H5)=3),IF(H6&gt;R6,2,IF(H6=R6,1,0)),""))</f>
        <v>2</v>
      </c>
      <c r="J6" s="3"/>
      <c r="K6" s="69"/>
      <c r="L6" s="69"/>
      <c r="M6" s="70">
        <f>SUM(M3:M5)</f>
        <v>84</v>
      </c>
      <c r="N6" s="71">
        <f>SUM(N3:N5)</f>
        <v>61</v>
      </c>
      <c r="O6" s="72">
        <f>SUM(O3:O5)</f>
        <v>157</v>
      </c>
      <c r="P6" s="73">
        <f>IF(O6&gt;0,N6/O6,"")</f>
        <v>0.3885350318471338</v>
      </c>
      <c r="Q6" s="74">
        <f>MAX(Q3,Q4,Q5)</f>
        <v>6</v>
      </c>
      <c r="R6" s="75">
        <f>SUM(R3:R5)</f>
        <v>0</v>
      </c>
      <c r="S6" s="81">
        <f>IF(R6&gt;3,2,IF(OR(H6&gt;3,COUNT(R3:R5)=3),IF(R6&gt;H6,2,IF(R6=H6,1,0)),""))</f>
        <v>0</v>
      </c>
    </row>
    <row r="7" spans="1:19" s="1" customFormat="1" ht="17.25" customHeight="1" thickBot="1">
      <c r="A7" s="46"/>
      <c r="B7" s="46"/>
      <c r="C7" s="46"/>
      <c r="D7" s="46"/>
      <c r="E7" s="46"/>
      <c r="F7" s="46"/>
      <c r="G7" s="46"/>
      <c r="H7" s="47" t="s">
        <v>3</v>
      </c>
      <c r="I7" s="82"/>
      <c r="J7" s="3"/>
      <c r="K7" s="46"/>
      <c r="L7" s="46"/>
      <c r="M7" s="46"/>
      <c r="N7" s="46"/>
      <c r="O7" s="46"/>
      <c r="P7" s="46"/>
      <c r="Q7" s="46"/>
      <c r="R7" s="47" t="s">
        <v>3</v>
      </c>
      <c r="S7" s="82"/>
    </row>
    <row r="8" spans="1:18" s="9" customFormat="1" ht="23.25" customHeight="1" thickBot="1">
      <c r="A8" s="33" t="s">
        <v>16</v>
      </c>
      <c r="B8" s="83" t="str">
        <f>'Mike''s'!C1</f>
        <v>Mike's 1</v>
      </c>
      <c r="C8" s="83"/>
      <c r="D8" s="83"/>
      <c r="E8" s="83"/>
      <c r="F8" s="83"/>
      <c r="G8" s="83"/>
      <c r="H8" s="84"/>
      <c r="K8" s="33" t="s">
        <v>19</v>
      </c>
      <c r="L8" s="83" t="str">
        <f>Carambole!C1</f>
        <v>Carambole 2</v>
      </c>
      <c r="M8" s="83"/>
      <c r="N8" s="83"/>
      <c r="O8" s="83"/>
      <c r="P8" s="83"/>
      <c r="Q8" s="83"/>
      <c r="R8" s="84"/>
    </row>
    <row r="9" spans="1:18" s="12" customFormat="1" ht="15" customHeight="1">
      <c r="A9" s="10"/>
      <c r="B9" s="10" t="s">
        <v>58</v>
      </c>
      <c r="C9" s="11" t="s">
        <v>1</v>
      </c>
      <c r="D9" s="11" t="s">
        <v>4</v>
      </c>
      <c r="E9" s="11" t="s">
        <v>48</v>
      </c>
      <c r="F9" s="11" t="s">
        <v>5</v>
      </c>
      <c r="G9" s="11" t="s">
        <v>49</v>
      </c>
      <c r="H9" s="11" t="s">
        <v>6</v>
      </c>
      <c r="K9" s="10"/>
      <c r="L9" s="10" t="s">
        <v>58</v>
      </c>
      <c r="M9" s="11" t="s">
        <v>1</v>
      </c>
      <c r="N9" s="11" t="s">
        <v>4</v>
      </c>
      <c r="O9" s="11" t="s">
        <v>48</v>
      </c>
      <c r="P9" s="11" t="s">
        <v>5</v>
      </c>
      <c r="Q9" s="11" t="s">
        <v>49</v>
      </c>
      <c r="R9" s="11" t="s">
        <v>6</v>
      </c>
    </row>
    <row r="10" spans="1:19" s="1" customFormat="1" ht="15" customHeight="1">
      <c r="A10" s="2">
        <f>'Mike''s'!B21</f>
        <v>1</v>
      </c>
      <c r="B10" s="2" t="str">
        <f>IF('Mike''s'!C21="","",'Mike''s'!C21)</f>
        <v>Jan-Willem Geerts</v>
      </c>
      <c r="C10" s="2">
        <f>'Mike''s'!D21</f>
        <v>27</v>
      </c>
      <c r="D10" s="2">
        <f>'Team B'!N24</f>
        <v>18</v>
      </c>
      <c r="E10" s="2">
        <f>'Team B'!O24</f>
        <v>29</v>
      </c>
      <c r="F10" s="18">
        <f>IF(E10&gt;0,ROUNDDOWN(D10/E10,3),"")</f>
        <v>0.62</v>
      </c>
      <c r="G10" s="2">
        <f>'Team B'!Q24</f>
        <v>3</v>
      </c>
      <c r="H10" s="2">
        <f>IF(E10&lt;1,"",IF(C10=D10,IF(M10=N10,1,2),IF(ROUNDDOWN(D10/C10,5)&lt;ROUNDDOWN(N10/M10,5),0,1)))</f>
        <v>0</v>
      </c>
      <c r="I10" s="9"/>
      <c r="J10" s="9"/>
      <c r="K10" s="2">
        <f>Carambole!B33</f>
        <v>1</v>
      </c>
      <c r="L10" s="2" t="str">
        <f>IF(Carambole!C33="","",Carambole!C33)</f>
        <v>Jos Sisak</v>
      </c>
      <c r="M10" s="2">
        <f>Carambole!D33</f>
        <v>19</v>
      </c>
      <c r="N10" s="2">
        <f>'Team B'!D24</f>
        <v>19</v>
      </c>
      <c r="O10" s="2">
        <f>'Team B'!E24</f>
        <v>29</v>
      </c>
      <c r="P10" s="18">
        <f>IF(O10&gt;0,ROUNDDOWN(N10/O10,3),"")</f>
        <v>0.655</v>
      </c>
      <c r="Q10" s="2">
        <f>'Team B'!G24</f>
        <v>5</v>
      </c>
      <c r="R10" s="2">
        <f>IF(O10&lt;1,"",IF(M10=N10,IF(C10=D10,1,2),IF(ROUNDDOWN(N10/M10,5)&lt;ROUNDDOWN(D10/C10,5),0,1)))</f>
        <v>2</v>
      </c>
      <c r="S10" s="9"/>
    </row>
    <row r="11" spans="1:19" s="1" customFormat="1" ht="15" customHeight="1">
      <c r="A11" s="2">
        <f>'Mike''s'!B22</f>
        <v>2</v>
      </c>
      <c r="B11" s="2" t="str">
        <f>IF('Mike''s'!C22="","",'Mike''s'!C22)</f>
        <v>Fred van den Broek</v>
      </c>
      <c r="C11" s="2">
        <f>'Mike''s'!D22</f>
        <v>25</v>
      </c>
      <c r="D11" s="2">
        <f>'Team B'!N25</f>
        <v>6</v>
      </c>
      <c r="E11" s="2">
        <f>'Team B'!O25</f>
        <v>19</v>
      </c>
      <c r="F11" s="18">
        <f>IF(E11&gt;0,ROUNDDOWN(D11/E11,3),"")</f>
        <v>0.315</v>
      </c>
      <c r="G11" s="2">
        <f>'Team B'!Q25</f>
        <v>2</v>
      </c>
      <c r="H11" s="2">
        <f>IF(E11&lt;1,"",IF(C11=D11,IF(M11=N11,1,2),IF(ROUNDDOWN(D11/C11,5)&lt;ROUNDDOWN(N11/M11,5),0,1)))</f>
        <v>0</v>
      </c>
      <c r="I11" s="9"/>
      <c r="J11" s="9"/>
      <c r="K11" s="2">
        <f>Carambole!B34</f>
        <v>2</v>
      </c>
      <c r="L11" s="2" t="str">
        <f>IF(Carambole!C34="","",Carambole!C34)</f>
        <v>Bertus vd Dikkenberg</v>
      </c>
      <c r="M11" s="2">
        <f>Carambole!D34</f>
        <v>16</v>
      </c>
      <c r="N11" s="2">
        <f>'Team B'!D25</f>
        <v>16</v>
      </c>
      <c r="O11" s="2">
        <f>'Team B'!E25</f>
        <v>19</v>
      </c>
      <c r="P11" s="18">
        <f>IF(O11&gt;0,ROUNDDOWN(N11/O11,3),"")</f>
        <v>0.842</v>
      </c>
      <c r="Q11" s="2">
        <f>'Team B'!G25</f>
        <v>3</v>
      </c>
      <c r="R11" s="2">
        <f>IF(O11&lt;1,"",IF(M11=N11,IF(C11=D11,1,2),IF(ROUNDDOWN(N11/M11,5)&lt;ROUNDDOWN(D11/C11,5),0,1)))</f>
        <v>2</v>
      </c>
      <c r="S11" s="9"/>
    </row>
    <row r="12" spans="1:19" s="1" customFormat="1" ht="15" customHeight="1" thickBot="1">
      <c r="A12" s="2">
        <f>'Mike''s'!B23</f>
        <v>3</v>
      </c>
      <c r="B12" s="2" t="str">
        <f>IF('Mike''s'!C23="","",'Mike''s'!C23)</f>
        <v>Ton Stijnman</v>
      </c>
      <c r="C12" s="2">
        <f>'Mike''s'!D23</f>
        <v>15</v>
      </c>
      <c r="D12" s="2">
        <f>'Team B'!N26</f>
        <v>15</v>
      </c>
      <c r="E12" s="2">
        <f>'Team B'!O26</f>
        <v>36</v>
      </c>
      <c r="F12" s="18">
        <f>IF(E12&gt;0,ROUNDDOWN(D12/E12,3),"")</f>
        <v>0.416</v>
      </c>
      <c r="G12" s="2">
        <f>'Team B'!Q26</f>
        <v>5</v>
      </c>
      <c r="H12" s="2">
        <f>IF(E12&lt;1,"",IF(C12=D12,IF(M12=N12,1,2),IF(ROUNDDOWN(D12/C12,5)&lt;ROUNDDOWN(N12/M12,5),0,1)))</f>
        <v>2</v>
      </c>
      <c r="I12" s="9"/>
      <c r="J12" s="9"/>
      <c r="K12" s="2">
        <f>Carambole!B35</f>
        <v>3</v>
      </c>
      <c r="L12" s="2" t="str">
        <f>IF(Carambole!C35="","",Carambole!C35)</f>
        <v>Hans de Ridder</v>
      </c>
      <c r="M12" s="2">
        <f>Carambole!D35</f>
        <v>15</v>
      </c>
      <c r="N12" s="2">
        <f>'Team B'!D26</f>
        <v>5</v>
      </c>
      <c r="O12" s="2">
        <f>'Team B'!E26</f>
        <v>36</v>
      </c>
      <c r="P12" s="18">
        <f>IF(O12&gt;0,ROUNDDOWN(N12/O12,3),"")</f>
        <v>0.138</v>
      </c>
      <c r="Q12" s="2">
        <f>'Team B'!G26</f>
        <v>2</v>
      </c>
      <c r="R12" s="2">
        <f>IF(O12&lt;1,"",IF(M12=N12,IF(C12=D12,1,2),IF(ROUNDDOWN(N12/M12,5)&lt;ROUNDDOWN(D12/C12,5),0,1)))</f>
        <v>0</v>
      </c>
      <c r="S12" s="9"/>
    </row>
    <row r="13" spans="1:19" s="76" customFormat="1" ht="15" customHeight="1" thickBot="1">
      <c r="A13" s="69"/>
      <c r="B13" s="69"/>
      <c r="C13" s="70">
        <f>SUM(C10:C12)</f>
        <v>67</v>
      </c>
      <c r="D13" s="71">
        <f>SUM(D10:D12)</f>
        <v>39</v>
      </c>
      <c r="E13" s="72">
        <f>SUM(E10:E12)</f>
        <v>84</v>
      </c>
      <c r="F13" s="73">
        <f>IF(E13&gt;0,D13/E13,"")</f>
        <v>0.4642857142857143</v>
      </c>
      <c r="G13" s="74">
        <f>MAX(G10,G11,G12)</f>
        <v>5</v>
      </c>
      <c r="H13" s="75">
        <f>SUM(H10:H12)</f>
        <v>2</v>
      </c>
      <c r="I13" s="81">
        <f>IF(H13&gt;3,2,IF(OR(R13&gt;3,COUNT(H10:H12)=3),IF(H13&gt;R13,2,IF(H13=R13,1,0)),""))</f>
        <v>0</v>
      </c>
      <c r="J13" s="3"/>
      <c r="K13" s="69"/>
      <c r="L13" s="69"/>
      <c r="M13" s="70">
        <f>SUM(M10:M12)</f>
        <v>50</v>
      </c>
      <c r="N13" s="71">
        <f>SUM(N10:N12)</f>
        <v>40</v>
      </c>
      <c r="O13" s="72">
        <f>SUM(O10:O12)</f>
        <v>84</v>
      </c>
      <c r="P13" s="73">
        <f>IF(O13&gt;0,N13/O13,"")</f>
        <v>0.47619047619047616</v>
      </c>
      <c r="Q13" s="74">
        <f>MAX(Q10,Q11,Q12)</f>
        <v>5</v>
      </c>
      <c r="R13" s="75">
        <f>SUM(R10:R12)</f>
        <v>4</v>
      </c>
      <c r="S13" s="81">
        <f>IF(R13&gt;3,2,IF(OR(H13&gt;3,COUNT(R10:R12)=3),IF(R13&gt;H13,2,IF(R13=H13,1,0)),""))</f>
        <v>2</v>
      </c>
    </row>
    <row r="14" spans="1:19" s="1" customFormat="1" ht="17.25" customHeight="1" thickBot="1">
      <c r="A14" s="46"/>
      <c r="B14" s="46"/>
      <c r="C14" s="46"/>
      <c r="D14" s="46"/>
      <c r="E14" s="46"/>
      <c r="F14" s="46"/>
      <c r="G14" s="46"/>
      <c r="H14" s="47" t="s">
        <v>3</v>
      </c>
      <c r="I14" s="82"/>
      <c r="J14" s="3"/>
      <c r="K14" s="46"/>
      <c r="L14" s="46"/>
      <c r="M14" s="46"/>
      <c r="N14" s="46"/>
      <c r="O14" s="46"/>
      <c r="P14" s="46"/>
      <c r="Q14" s="46"/>
      <c r="R14" s="47" t="s">
        <v>3</v>
      </c>
      <c r="S14" s="82"/>
    </row>
    <row r="15" spans="1:18" s="9" customFormat="1" ht="23.25" customHeight="1" thickBot="1">
      <c r="A15" s="33" t="s">
        <v>16</v>
      </c>
      <c r="B15" s="83" t="str">
        <f>'Mike''s'!C1</f>
        <v>Mike's 1</v>
      </c>
      <c r="C15" s="83"/>
      <c r="D15" s="83"/>
      <c r="E15" s="83"/>
      <c r="F15" s="83"/>
      <c r="G15" s="83"/>
      <c r="H15" s="84"/>
      <c r="K15" s="33" t="s">
        <v>18</v>
      </c>
      <c r="L15" s="83" t="str">
        <f>DOS!C1</f>
        <v>D.O.S. 1</v>
      </c>
      <c r="M15" s="83"/>
      <c r="N15" s="83"/>
      <c r="O15" s="83"/>
      <c r="P15" s="83"/>
      <c r="Q15" s="83"/>
      <c r="R15" s="84"/>
    </row>
    <row r="16" spans="1:18" s="12" customFormat="1" ht="15" customHeight="1">
      <c r="A16" s="10"/>
      <c r="B16" s="10" t="s">
        <v>58</v>
      </c>
      <c r="C16" s="11" t="s">
        <v>1</v>
      </c>
      <c r="D16" s="11" t="s">
        <v>4</v>
      </c>
      <c r="E16" s="11" t="s">
        <v>48</v>
      </c>
      <c r="F16" s="11" t="s">
        <v>5</v>
      </c>
      <c r="G16" s="11" t="s">
        <v>49</v>
      </c>
      <c r="H16" s="11" t="s">
        <v>6</v>
      </c>
      <c r="K16" s="10"/>
      <c r="L16" s="10" t="s">
        <v>58</v>
      </c>
      <c r="M16" s="11" t="s">
        <v>1</v>
      </c>
      <c r="N16" s="11" t="s">
        <v>4</v>
      </c>
      <c r="O16" s="11" t="s">
        <v>48</v>
      </c>
      <c r="P16" s="11" t="s">
        <v>5</v>
      </c>
      <c r="Q16" s="11" t="s">
        <v>49</v>
      </c>
      <c r="R16" s="11" t="s">
        <v>6</v>
      </c>
    </row>
    <row r="17" spans="1:19" s="1" customFormat="1" ht="15" customHeight="1">
      <c r="A17" s="2">
        <f>'Mike''s'!B27</f>
        <v>1</v>
      </c>
      <c r="B17" s="2" t="str">
        <f>IF('Mike''s'!C27="","",'Mike''s'!C27)</f>
        <v>Jan-Willem Geerts</v>
      </c>
      <c r="C17" s="2">
        <f>'Mike''s'!D27</f>
        <v>27</v>
      </c>
      <c r="D17" s="2">
        <f>'Team C'!N24</f>
        <v>27</v>
      </c>
      <c r="E17" s="2">
        <f>'Team C'!O24</f>
        <v>36</v>
      </c>
      <c r="F17" s="18">
        <f>IF(E17&gt;0,ROUNDDOWN(D17/E17,3),"")</f>
        <v>0.75</v>
      </c>
      <c r="G17" s="2">
        <f>'Team C'!Q24</f>
        <v>4</v>
      </c>
      <c r="H17" s="2">
        <f>IF(E17&lt;1,"",IF(C17=D17,IF(M17=N17,1,2),IF(ROUNDDOWN(D17/C17,5)&lt;ROUNDDOWN(N17/M17,5),0,1)))</f>
        <v>2</v>
      </c>
      <c r="I17" s="9"/>
      <c r="J17" s="9"/>
      <c r="K17" s="2">
        <f>DOS!B33</f>
        <v>1</v>
      </c>
      <c r="L17" s="2" t="str">
        <f>IF(DOS!C33="","",DOS!C33)</f>
        <v>Danny van der Laan</v>
      </c>
      <c r="M17" s="2">
        <f>DOS!D33</f>
        <v>31</v>
      </c>
      <c r="N17" s="2">
        <f>'Team C'!D24</f>
        <v>21</v>
      </c>
      <c r="O17" s="2">
        <f>'Team C'!E24</f>
        <v>36</v>
      </c>
      <c r="P17" s="18">
        <f>IF(O17&gt;0,ROUNDDOWN(N17/O17,3),"")</f>
        <v>0.583</v>
      </c>
      <c r="Q17" s="2">
        <f>'Team C'!G24</f>
        <v>3</v>
      </c>
      <c r="R17" s="2">
        <f>IF(O17&lt;1,"",IF(M17=N17,IF(C17=D17,1,2),IF(ROUNDDOWN(N17/M17,5)&lt;ROUNDDOWN(D17/C17,5),0,1)))</f>
        <v>0</v>
      </c>
      <c r="S17" s="9"/>
    </row>
    <row r="18" spans="1:19" s="1" customFormat="1" ht="15" customHeight="1">
      <c r="A18" s="2">
        <f>'Mike''s'!B28</f>
        <v>2</v>
      </c>
      <c r="B18" s="2" t="str">
        <f>IF('Mike''s'!C28="","",'Mike''s'!C28)</f>
        <v>Fred van den Broek</v>
      </c>
      <c r="C18" s="2">
        <f>'Mike''s'!D28</f>
        <v>25</v>
      </c>
      <c r="D18" s="2">
        <f>'Team C'!N25</f>
        <v>20</v>
      </c>
      <c r="E18" s="2">
        <f>'Team C'!O25</f>
        <v>55</v>
      </c>
      <c r="F18" s="18">
        <f>IF(E18&gt;0,ROUNDDOWN(D18/E18,3),"")</f>
        <v>0.363</v>
      </c>
      <c r="G18" s="2">
        <f>'Team C'!Q25</f>
        <v>3</v>
      </c>
      <c r="H18" s="2">
        <f>IF(E18&lt;1,"",IF(C18=D18,IF(M18=N18,1,2),IF(ROUNDDOWN(D18/C18,5)&lt;ROUNDDOWN(N18/M18,5),0,1)))</f>
        <v>0</v>
      </c>
      <c r="I18" s="9"/>
      <c r="J18" s="9"/>
      <c r="K18" s="2">
        <f>DOS!B34</f>
        <v>2</v>
      </c>
      <c r="L18" s="2" t="str">
        <f>IF(DOS!C34="","",DOS!C34)</f>
        <v>Marin Kamerbeek</v>
      </c>
      <c r="M18" s="2">
        <f>DOS!D34</f>
        <v>16</v>
      </c>
      <c r="N18" s="2">
        <f>'Team C'!D25</f>
        <v>16</v>
      </c>
      <c r="O18" s="2">
        <f>'Team C'!E25</f>
        <v>55</v>
      </c>
      <c r="P18" s="18">
        <f>IF(O18&gt;0,ROUNDDOWN(N18/O18,3),"")</f>
        <v>0.29</v>
      </c>
      <c r="Q18" s="2">
        <f>'Team C'!G25</f>
        <v>3</v>
      </c>
      <c r="R18" s="2">
        <f>IF(O18&lt;1,"",IF(M18=N18,IF(C18=D18,1,2),IF(ROUNDDOWN(N18/M18,5)&lt;ROUNDDOWN(D18/C18,5),0,1)))</f>
        <v>2</v>
      </c>
      <c r="S18" s="9"/>
    </row>
    <row r="19" spans="1:19" s="1" customFormat="1" ht="15" customHeight="1" thickBot="1">
      <c r="A19" s="2">
        <f>'Mike''s'!B29</f>
        <v>3</v>
      </c>
      <c r="B19" s="2" t="str">
        <f>IF('Mike''s'!C29="","",'Mike''s'!C29)</f>
        <v>Ton Stijnman</v>
      </c>
      <c r="C19" s="2">
        <f>'Mike''s'!D29</f>
        <v>15</v>
      </c>
      <c r="D19" s="8">
        <f>'Team C'!N26</f>
        <v>15</v>
      </c>
      <c r="E19" s="8">
        <f>'Team C'!O26</f>
        <v>58</v>
      </c>
      <c r="F19" s="18">
        <f>IF(E19&gt;0,ROUNDDOWN(D19/E19,3),"")</f>
        <v>0.258</v>
      </c>
      <c r="G19" s="8">
        <f>'Team C'!Q26</f>
        <v>2</v>
      </c>
      <c r="H19" s="2">
        <f>IF(E19&lt;1,"",IF(C19=D19,IF(M19=N19,1,2),IF(ROUNDDOWN(D19/C19,5)&lt;ROUNDDOWN(N19/M19,5),0,1)))</f>
        <v>2</v>
      </c>
      <c r="I19" s="9"/>
      <c r="J19" s="9"/>
      <c r="K19" s="2">
        <f>DOS!B35</f>
        <v>3</v>
      </c>
      <c r="L19" s="2" t="str">
        <f>IF(DOS!C35="","",DOS!C35)</f>
        <v>Lancelot Hoenderdos</v>
      </c>
      <c r="M19" s="2">
        <f>DOS!D35</f>
        <v>15</v>
      </c>
      <c r="N19" s="8">
        <f>'Team C'!D26</f>
        <v>14</v>
      </c>
      <c r="O19" s="8">
        <f>'Team C'!E26</f>
        <v>58</v>
      </c>
      <c r="P19" s="18">
        <f>IF(O19&gt;0,ROUNDDOWN(N19/O19,3),"")</f>
        <v>0.241</v>
      </c>
      <c r="Q19" s="8">
        <f>'Team C'!G26</f>
        <v>2</v>
      </c>
      <c r="R19" s="2">
        <f>IF(O19&lt;1,"",IF(M19=N19,IF(C19=D19,1,2),IF(ROUNDDOWN(N19/M19,5)&lt;ROUNDDOWN(D19/C19,5),0,1)))</f>
        <v>0</v>
      </c>
      <c r="S19" s="9"/>
    </row>
    <row r="20" spans="1:19" s="76" customFormat="1" ht="15" customHeight="1" thickBot="1">
      <c r="A20" s="69"/>
      <c r="B20" s="69"/>
      <c r="C20" s="70">
        <f>SUM(C17:C19)</f>
        <v>67</v>
      </c>
      <c r="D20" s="71">
        <f>SUM(D17:D19)</f>
        <v>62</v>
      </c>
      <c r="E20" s="72">
        <f>SUM(E17:E19)</f>
        <v>149</v>
      </c>
      <c r="F20" s="73">
        <f>IF(E20&gt;0,D20/E20,"")</f>
        <v>0.4161073825503356</v>
      </c>
      <c r="G20" s="74">
        <f>MAX(G17,G18,G19)</f>
        <v>4</v>
      </c>
      <c r="H20" s="75">
        <f>SUM(H17:H19)</f>
        <v>4</v>
      </c>
      <c r="I20" s="81">
        <f>IF(H20&gt;3,2,IF(OR(R20&gt;3,COUNT(H17:H19)=3),IF(H20&gt;R20,2,IF(H20=R20,1,0)),""))</f>
        <v>2</v>
      </c>
      <c r="J20" s="3"/>
      <c r="K20" s="69"/>
      <c r="L20" s="69"/>
      <c r="M20" s="70">
        <f>SUM(M17:M19)</f>
        <v>62</v>
      </c>
      <c r="N20" s="71">
        <f>SUM(N17:N19)</f>
        <v>51</v>
      </c>
      <c r="O20" s="72">
        <f>SUM(O17:O19)</f>
        <v>149</v>
      </c>
      <c r="P20" s="73">
        <f>IF(O20&gt;0,N20/O20,"")</f>
        <v>0.3422818791946309</v>
      </c>
      <c r="Q20" s="74">
        <f>MAX(Q17,Q18,Q19)</f>
        <v>3</v>
      </c>
      <c r="R20" s="75">
        <f>SUM(R17:R19)</f>
        <v>2</v>
      </c>
      <c r="S20" s="81">
        <f>IF(R20&gt;3,2,IF(OR(H20&gt;3,COUNT(R17:R19)=3),IF(R20&gt;H20,2,IF(R20=H20,1,0)),""))</f>
        <v>0</v>
      </c>
    </row>
    <row r="21" spans="1:19" s="1" customFormat="1" ht="17.25" customHeight="1" thickBot="1">
      <c r="A21" s="46"/>
      <c r="B21" s="46"/>
      <c r="C21" s="46"/>
      <c r="D21" s="46"/>
      <c r="E21" s="46"/>
      <c r="F21" s="46"/>
      <c r="G21" s="46"/>
      <c r="H21" s="47" t="s">
        <v>3</v>
      </c>
      <c r="I21" s="82"/>
      <c r="J21" s="3"/>
      <c r="K21" s="46"/>
      <c r="L21" s="46"/>
      <c r="M21" s="46"/>
      <c r="N21" s="46"/>
      <c r="O21" s="46"/>
      <c r="P21" s="46"/>
      <c r="Q21" s="46"/>
      <c r="R21" s="47" t="s">
        <v>3</v>
      </c>
      <c r="S21" s="82"/>
    </row>
    <row r="22" spans="1:18" s="9" customFormat="1" ht="23.25" customHeight="1" thickBot="1">
      <c r="A22" s="33" t="s">
        <v>16</v>
      </c>
      <c r="B22" s="83" t="str">
        <f>'Mike''s'!C1</f>
        <v>Mike's 1</v>
      </c>
      <c r="C22" s="83"/>
      <c r="D22" s="83"/>
      <c r="E22" s="83"/>
      <c r="F22" s="83"/>
      <c r="G22" s="83"/>
      <c r="H22" s="84"/>
      <c r="K22" s="33" t="s">
        <v>17</v>
      </c>
      <c r="L22" s="83" t="str">
        <f>Maarschalk!C1</f>
        <v>Maarschalk 2</v>
      </c>
      <c r="M22" s="83"/>
      <c r="N22" s="83"/>
      <c r="O22" s="83"/>
      <c r="P22" s="83"/>
      <c r="Q22" s="83"/>
      <c r="R22" s="84"/>
    </row>
    <row r="23" spans="1:18" s="12" customFormat="1" ht="15" customHeight="1">
      <c r="A23" s="10"/>
      <c r="B23" s="10" t="s">
        <v>58</v>
      </c>
      <c r="C23" s="11" t="s">
        <v>1</v>
      </c>
      <c r="D23" s="11" t="s">
        <v>4</v>
      </c>
      <c r="E23" s="11" t="s">
        <v>48</v>
      </c>
      <c r="F23" s="11" t="s">
        <v>5</v>
      </c>
      <c r="G23" s="11" t="s">
        <v>49</v>
      </c>
      <c r="H23" s="11" t="s">
        <v>6</v>
      </c>
      <c r="K23" s="10"/>
      <c r="L23" s="10" t="s">
        <v>58</v>
      </c>
      <c r="M23" s="11" t="s">
        <v>1</v>
      </c>
      <c r="N23" s="11" t="s">
        <v>4</v>
      </c>
      <c r="O23" s="11" t="s">
        <v>48</v>
      </c>
      <c r="P23" s="11" t="s">
        <v>5</v>
      </c>
      <c r="Q23" s="11" t="s">
        <v>49</v>
      </c>
      <c r="R23" s="11" t="s">
        <v>6</v>
      </c>
    </row>
    <row r="24" spans="1:19" s="1" customFormat="1" ht="15" customHeight="1">
      <c r="A24" s="2">
        <f>'Mike''s'!B33</f>
        <v>1</v>
      </c>
      <c r="B24" s="2" t="str">
        <f>IF('Mike''s'!C33="","",'Mike''s'!C33)</f>
        <v>Jan-Willem Geerts</v>
      </c>
      <c r="C24" s="2">
        <f>'Mike''s'!D33</f>
        <v>27</v>
      </c>
      <c r="D24" s="2">
        <f>'Team D'!N24</f>
        <v>17</v>
      </c>
      <c r="E24" s="2">
        <f>'Team D'!O24</f>
        <v>48</v>
      </c>
      <c r="F24" s="18">
        <f>IF(E24&gt;0,ROUNDDOWN(D24/E24,3),"")</f>
        <v>0.354</v>
      </c>
      <c r="G24" s="2">
        <f>'Team D'!Q24</f>
        <v>3</v>
      </c>
      <c r="H24" s="2">
        <f>IF(E24&lt;1,"",IF(C24=D24,IF(M24=N24,1,2),IF(ROUNDDOWN(D24/C24,5)&lt;ROUNDDOWN(N24/M24,5),0,1)))</f>
        <v>0</v>
      </c>
      <c r="I24" s="9"/>
      <c r="J24" s="9"/>
      <c r="K24" s="2">
        <f>Maarschalk!B33</f>
        <v>1</v>
      </c>
      <c r="L24" s="2" t="str">
        <f>IF(Maarschalk!C33="","",Maarschalk!C33)</f>
        <v>Anton Brouwer</v>
      </c>
      <c r="M24" s="2">
        <f>Maarschalk!D33</f>
        <v>31</v>
      </c>
      <c r="N24" s="2">
        <f>'Team D'!D24</f>
        <v>31</v>
      </c>
      <c r="O24" s="2">
        <f>'Team D'!E24</f>
        <v>48</v>
      </c>
      <c r="P24" s="18">
        <f>IF(O24&gt;0,ROUNDDOWN(N24/O24,3),"")</f>
        <v>0.645</v>
      </c>
      <c r="Q24" s="2">
        <f>'Team D'!G24</f>
        <v>5</v>
      </c>
      <c r="R24" s="2">
        <f>IF(O24&lt;1,"",IF(M24=N24,IF(C24=D24,1,2),IF(ROUNDDOWN(N24/M24,5)&lt;ROUNDDOWN(D24/C24,5),0,1)))</f>
        <v>2</v>
      </c>
      <c r="S24" s="9"/>
    </row>
    <row r="25" spans="1:19" s="1" customFormat="1" ht="15" customHeight="1">
      <c r="A25" s="2">
        <f>'Mike''s'!B34</f>
        <v>2</v>
      </c>
      <c r="B25" s="2" t="str">
        <f>IF('Mike''s'!C34="","",'Mike''s'!C34)</f>
        <v>Fred van den Broek</v>
      </c>
      <c r="C25" s="2">
        <f>'Mike''s'!D34</f>
        <v>25</v>
      </c>
      <c r="D25" s="2">
        <f>'Team D'!N25</f>
        <v>25</v>
      </c>
      <c r="E25" s="2">
        <f>'Team D'!O25</f>
        <v>60</v>
      </c>
      <c r="F25" s="18">
        <f>IF(E25&gt;0,ROUNDDOWN(D25/E25,3),"")</f>
        <v>0.416</v>
      </c>
      <c r="G25" s="2">
        <f>'Team D'!Q25</f>
        <v>3</v>
      </c>
      <c r="H25" s="2">
        <f>IF(E25&lt;1,"",IF(C25=D25,IF(M25=N25,1,2),IF(ROUNDDOWN(D25/C25,5)&lt;ROUNDDOWN(N25/M25,5),0,1)))</f>
        <v>2</v>
      </c>
      <c r="I25" s="9"/>
      <c r="J25" s="9"/>
      <c r="K25" s="2">
        <f>Maarschalk!B34</f>
        <v>2</v>
      </c>
      <c r="L25" s="2" t="str">
        <f>IF(Maarschalk!C34="","",Maarschalk!C34)</f>
        <v>Leo Walbeek</v>
      </c>
      <c r="M25" s="2">
        <f>Maarschalk!D34</f>
        <v>22</v>
      </c>
      <c r="N25" s="2">
        <f>'Team D'!D25</f>
        <v>11</v>
      </c>
      <c r="O25" s="2">
        <f>'Team D'!E25</f>
        <v>60</v>
      </c>
      <c r="P25" s="18">
        <f>IF(O25&gt;0,ROUNDDOWN(N25/O25,3),"")</f>
        <v>0.183</v>
      </c>
      <c r="Q25" s="2">
        <f>'Team D'!G25</f>
        <v>2</v>
      </c>
      <c r="R25" s="2">
        <f>IF(O25&lt;1,"",IF(M25=N25,IF(C25=D25,1,2),IF(ROUNDDOWN(N25/M25,5)&lt;ROUNDDOWN(D25/C25,5),0,1)))</f>
        <v>0</v>
      </c>
      <c r="S25" s="9"/>
    </row>
    <row r="26" spans="1:19" s="1" customFormat="1" ht="15" customHeight="1" thickBot="1">
      <c r="A26" s="2">
        <f>'Mike''s'!B35</f>
        <v>3</v>
      </c>
      <c r="B26" s="2" t="str">
        <f>IF('Mike''s'!C35="","",'Mike''s'!C35)</f>
        <v>Ton Stijnman</v>
      </c>
      <c r="C26" s="2">
        <f>'Mike''s'!D35</f>
        <v>15</v>
      </c>
      <c r="D26" s="2">
        <f>'Team D'!N26</f>
        <v>15</v>
      </c>
      <c r="E26" s="2">
        <f>'Team D'!O26</f>
        <v>54</v>
      </c>
      <c r="F26" s="18">
        <f>IF(E26&gt;0,ROUNDDOWN(D26/E26,3),"")</f>
        <v>0.277</v>
      </c>
      <c r="G26" s="2">
        <f>'Team D'!Q26</f>
        <v>2</v>
      </c>
      <c r="H26" s="2">
        <f>IF(E26&lt;1,"",IF(C26=D26,IF(M26=N26,1,2),IF(ROUNDDOWN(D26/C26,5)&lt;ROUNDDOWN(N26/M26,5),0,1)))</f>
        <v>2</v>
      </c>
      <c r="I26" s="9"/>
      <c r="J26" s="9"/>
      <c r="K26" s="2">
        <f>Maarschalk!B35</f>
        <v>3</v>
      </c>
      <c r="L26" s="2" t="str">
        <f>IF(Maarschalk!C35="","",Maarschalk!C35)</f>
        <v>Jan Veldwijk</v>
      </c>
      <c r="M26" s="2">
        <f>Maarschalk!D35</f>
        <v>18</v>
      </c>
      <c r="N26" s="2">
        <f>'Team D'!D26</f>
        <v>12</v>
      </c>
      <c r="O26" s="2">
        <f>'Team D'!E26</f>
        <v>54</v>
      </c>
      <c r="P26" s="18">
        <f>IF(O26&gt;0,ROUNDDOWN(N26/O26,3),"")</f>
        <v>0.222</v>
      </c>
      <c r="Q26" s="2">
        <f>'Team D'!G26</f>
        <v>2</v>
      </c>
      <c r="R26" s="2">
        <f>IF(O26&lt;1,"",IF(M26=N26,IF(C26=D26,1,2),IF(ROUNDDOWN(N26/M26,5)&lt;ROUNDDOWN(D26/C26,5),0,1)))</f>
        <v>0</v>
      </c>
      <c r="S26" s="9"/>
    </row>
    <row r="27" spans="1:19" s="76" customFormat="1" ht="15" customHeight="1" thickBot="1">
      <c r="A27" s="69"/>
      <c r="B27" s="69"/>
      <c r="C27" s="70">
        <f>SUM(C24:C26)</f>
        <v>67</v>
      </c>
      <c r="D27" s="71">
        <f>SUM(D24:D26)</f>
        <v>57</v>
      </c>
      <c r="E27" s="72">
        <f>SUM(E24:E26)</f>
        <v>162</v>
      </c>
      <c r="F27" s="73">
        <f>IF(E27&gt;0,D27/E27,"")</f>
        <v>0.35185185185185186</v>
      </c>
      <c r="G27" s="74">
        <f>MAX(G24,G25,G26)</f>
        <v>3</v>
      </c>
      <c r="H27" s="75">
        <f>SUM(H24:H26)</f>
        <v>4</v>
      </c>
      <c r="I27" s="81">
        <f>IF(H27&gt;3,2,IF(OR(R27&gt;3,COUNT(H24:H26)=3),IF(H27&gt;R27,2,IF(H27=R27,1,0)),""))</f>
        <v>2</v>
      </c>
      <c r="J27" s="3"/>
      <c r="K27" s="69"/>
      <c r="L27" s="69"/>
      <c r="M27" s="70">
        <f>SUM(M24:M26)</f>
        <v>71</v>
      </c>
      <c r="N27" s="71">
        <f>SUM(N24:N26)</f>
        <v>54</v>
      </c>
      <c r="O27" s="72">
        <f>SUM(O24:O26)</f>
        <v>162</v>
      </c>
      <c r="P27" s="73">
        <f>IF(O27&gt;0,N27/O27,"")</f>
        <v>0.3333333333333333</v>
      </c>
      <c r="Q27" s="74">
        <f>MAX(Q24,Q25,Q26)</f>
        <v>5</v>
      </c>
      <c r="R27" s="75">
        <f>SUM(R24:R26)</f>
        <v>2</v>
      </c>
      <c r="S27" s="81">
        <f>IF(R27&gt;3,2,IF(OR(H27&gt;3,COUNT(R24:R26)=3),IF(R27&gt;H27,2,IF(R27=H27,1,0)),""))</f>
        <v>0</v>
      </c>
    </row>
    <row r="28" spans="1:19" s="1" customFormat="1" ht="17.25" customHeight="1" thickBot="1">
      <c r="A28" s="46"/>
      <c r="B28" s="46"/>
      <c r="C28" s="46"/>
      <c r="D28" s="46"/>
      <c r="E28" s="46"/>
      <c r="F28" s="46"/>
      <c r="G28" s="46"/>
      <c r="H28" s="47" t="s">
        <v>3</v>
      </c>
      <c r="I28" s="82"/>
      <c r="J28" s="3"/>
      <c r="K28" s="46"/>
      <c r="L28" s="46"/>
      <c r="M28" s="46"/>
      <c r="N28" s="46"/>
      <c r="O28" s="46"/>
      <c r="P28" s="46"/>
      <c r="Q28" s="46"/>
      <c r="R28" s="47" t="s">
        <v>3</v>
      </c>
      <c r="S28" s="82"/>
    </row>
    <row r="29" spans="1:18" s="9" customFormat="1" ht="23.25" customHeight="1" thickBot="1">
      <c r="A29" s="33" t="s">
        <v>16</v>
      </c>
      <c r="B29" s="83" t="str">
        <f>'Mike''s'!C1</f>
        <v>Mike's 1</v>
      </c>
      <c r="C29" s="83"/>
      <c r="D29" s="83"/>
      <c r="E29" s="83"/>
      <c r="F29" s="83"/>
      <c r="G29" s="83"/>
      <c r="H29" s="84"/>
      <c r="K29" s="33" t="s">
        <v>15</v>
      </c>
      <c r="L29" s="83" t="str">
        <f>'Onder Ons'!C1</f>
        <v>Onder Ons 3</v>
      </c>
      <c r="M29" s="83"/>
      <c r="N29" s="83"/>
      <c r="O29" s="83"/>
      <c r="P29" s="83"/>
      <c r="Q29" s="83"/>
      <c r="R29" s="84"/>
    </row>
    <row r="30" spans="1:18" s="12" customFormat="1" ht="15" customHeight="1">
      <c r="A30" s="10"/>
      <c r="B30" s="10" t="s">
        <v>58</v>
      </c>
      <c r="C30" s="11" t="s">
        <v>1</v>
      </c>
      <c r="D30" s="11" t="s">
        <v>4</v>
      </c>
      <c r="E30" s="11" t="s">
        <v>48</v>
      </c>
      <c r="F30" s="11" t="s">
        <v>5</v>
      </c>
      <c r="G30" s="11" t="s">
        <v>49</v>
      </c>
      <c r="H30" s="11" t="s">
        <v>6</v>
      </c>
      <c r="K30" s="10"/>
      <c r="L30" s="10" t="s">
        <v>58</v>
      </c>
      <c r="M30" s="11" t="s">
        <v>1</v>
      </c>
      <c r="N30" s="11" t="s">
        <v>4</v>
      </c>
      <c r="O30" s="11" t="s">
        <v>48</v>
      </c>
      <c r="P30" s="11" t="s">
        <v>5</v>
      </c>
      <c r="Q30" s="11" t="s">
        <v>49</v>
      </c>
      <c r="R30" s="11" t="s">
        <v>6</v>
      </c>
    </row>
    <row r="31" spans="1:19" s="1" customFormat="1" ht="15" customHeight="1">
      <c r="A31" s="2">
        <f>'Mike''s'!B39</f>
        <v>1</v>
      </c>
      <c r="B31" s="2" t="str">
        <f>IF('Mike''s'!C39="","",'Mike''s'!C39)</f>
        <v>Jan-Willem Geerts</v>
      </c>
      <c r="C31" s="2">
        <f>'Mike''s'!D39</f>
        <v>27</v>
      </c>
      <c r="D31" s="2">
        <f>'T4'!D17</f>
        <v>24</v>
      </c>
      <c r="E31" s="2">
        <f>'T4'!E17</f>
        <v>57</v>
      </c>
      <c r="F31" s="18">
        <f>IF(E31&gt;0,ROUNDDOWN(D31/E31,3),"")</f>
        <v>0.421</v>
      </c>
      <c r="G31" s="2">
        <f>'T4'!F17</f>
        <v>4</v>
      </c>
      <c r="H31" s="2">
        <f>IF(E31&lt;1,"",IF(C31=D31,IF(M31=N31,1,2),IF(ROUNDDOWN(D31/C31,5)&lt;ROUNDDOWN(N31/M31,5),0,1)))</f>
        <v>0</v>
      </c>
      <c r="I31" s="9"/>
      <c r="J31" s="9"/>
      <c r="K31" s="2">
        <f>'Onder Ons'!B39</f>
        <v>1</v>
      </c>
      <c r="L31" s="2" t="str">
        <f>IF('Onder Ons'!C39="","",'Onder Ons'!C39)</f>
        <v>Richard Dekker</v>
      </c>
      <c r="M31" s="2">
        <f>'Onder Ons'!D39</f>
        <v>47</v>
      </c>
      <c r="N31" s="2">
        <f>'T4'!I17</f>
        <v>47</v>
      </c>
      <c r="O31" s="2">
        <f>E31</f>
        <v>57</v>
      </c>
      <c r="P31" s="18">
        <f>IF(O31&gt;0,ROUNDDOWN(N31/O31,3),"")</f>
        <v>0.824</v>
      </c>
      <c r="Q31" s="2">
        <f>'T4'!K17</f>
        <v>4</v>
      </c>
      <c r="R31" s="2">
        <f>IF(O31&lt;1,"",IF(M31=N31,IF(C31=D31,1,2),IF(ROUNDDOWN(N31/M31,5)&lt;ROUNDDOWN(D31/C31,5),0,1)))</f>
        <v>2</v>
      </c>
      <c r="S31" s="9"/>
    </row>
    <row r="32" spans="1:19" s="1" customFormat="1" ht="15" customHeight="1">
      <c r="A32" s="2">
        <f>'Mike''s'!B40</f>
        <v>2</v>
      </c>
      <c r="B32" s="2" t="str">
        <f>IF('Mike''s'!C40="","",'Mike''s'!C40)</f>
        <v>Fred van den Broek</v>
      </c>
      <c r="C32" s="2">
        <f>'Mike''s'!D40</f>
        <v>25</v>
      </c>
      <c r="D32" s="2">
        <f>'T1'!D5</f>
        <v>17</v>
      </c>
      <c r="E32" s="2">
        <f>'T1'!E5</f>
        <v>60</v>
      </c>
      <c r="F32" s="18">
        <f>IF(E32&gt;0,ROUNDDOWN(D32/E32,3),"")</f>
        <v>0.283</v>
      </c>
      <c r="G32" s="2">
        <f>'T1'!F5</f>
        <v>2</v>
      </c>
      <c r="H32" s="2">
        <f>IF(E32&lt;1,"",IF(C32=D32,IF(M32=N32,1,2),IF(ROUNDDOWN(D32/C32,5)&lt;ROUNDDOWN(N32/M32,5),0,1)))</f>
        <v>0</v>
      </c>
      <c r="I32" s="9"/>
      <c r="J32" s="9"/>
      <c r="K32" s="2">
        <f>'Onder Ons'!B40</f>
        <v>2</v>
      </c>
      <c r="L32" s="2" t="str">
        <f>IF('Onder Ons'!C40="","",'Onder Ons'!C40)</f>
        <v>Michael Dickmann</v>
      </c>
      <c r="M32" s="2">
        <f>'Onder Ons'!D40</f>
        <v>25</v>
      </c>
      <c r="N32" s="2">
        <f>'T1'!I5</f>
        <v>18</v>
      </c>
      <c r="O32" s="2">
        <f>E32</f>
        <v>60</v>
      </c>
      <c r="P32" s="18">
        <f>IF(O32&gt;0,ROUNDDOWN(N32/O32,3),"")</f>
        <v>0.3</v>
      </c>
      <c r="Q32" s="2">
        <f>'T1'!K5</f>
        <v>2</v>
      </c>
      <c r="R32" s="2">
        <f>IF(O32&lt;1,"",IF(M32=N32,IF(C32=D32,1,2),IF(ROUNDDOWN(N32/M32,5)&lt;ROUNDDOWN(D32/C32,5),0,1)))</f>
        <v>1</v>
      </c>
      <c r="S32" s="9"/>
    </row>
    <row r="33" spans="1:19" s="1" customFormat="1" ht="15" customHeight="1" thickBot="1">
      <c r="A33" s="2">
        <f>'Mike''s'!B41</f>
        <v>3</v>
      </c>
      <c r="B33" s="2" t="str">
        <f>IF('Mike''s'!C41="","",'Mike''s'!C41)</f>
        <v>Ton Stijnman</v>
      </c>
      <c r="C33" s="2">
        <f>'Mike''s'!D41</f>
        <v>15</v>
      </c>
      <c r="D33" s="8">
        <f>'T4'!D3</f>
        <v>12</v>
      </c>
      <c r="E33" s="8">
        <f>'T4'!E3</f>
        <v>60</v>
      </c>
      <c r="F33" s="18">
        <f>IF(E33&gt;0,ROUNDDOWN(D33/E33,3),"")</f>
        <v>0.2</v>
      </c>
      <c r="G33" s="8">
        <f>'T4'!F3</f>
        <v>2</v>
      </c>
      <c r="H33" s="2">
        <f>IF(E33&lt;1,"",IF(C33=D33,IF(M33=N33,1,2),IF(ROUNDDOWN(D33/C33,5)&lt;ROUNDDOWN(N33/M33,5),0,1)))</f>
        <v>0</v>
      </c>
      <c r="I33" s="9"/>
      <c r="J33" s="9"/>
      <c r="K33" s="2">
        <f>'Onder Ons'!B41</f>
        <v>3</v>
      </c>
      <c r="L33" s="2" t="str">
        <f>IF('Onder Ons'!C41="","",'Onder Ons'!C41)</f>
        <v>Bolle van der Laan</v>
      </c>
      <c r="M33" s="2">
        <f>'Onder Ons'!D41</f>
        <v>22</v>
      </c>
      <c r="N33" s="8">
        <f>'T4'!I3</f>
        <v>20</v>
      </c>
      <c r="O33" s="2">
        <f>E33</f>
        <v>60</v>
      </c>
      <c r="P33" s="18">
        <f>IF(O33&gt;0,ROUNDDOWN(N33/O33,3),"")</f>
        <v>0.333</v>
      </c>
      <c r="Q33" s="8">
        <f>'T4'!K3</f>
        <v>2</v>
      </c>
      <c r="R33" s="2">
        <f>IF(O33&lt;1,"",IF(M33=N33,IF(C33=D33,1,2),IF(ROUNDDOWN(N33/M33,5)&lt;ROUNDDOWN(D33/C33,5),0,1)))</f>
        <v>1</v>
      </c>
      <c r="S33" s="9"/>
    </row>
    <row r="34" spans="1:19" s="76" customFormat="1" ht="15" customHeight="1" thickBot="1">
      <c r="A34" s="69"/>
      <c r="B34" s="69"/>
      <c r="C34" s="70">
        <f>SUM(C31:C33)</f>
        <v>67</v>
      </c>
      <c r="D34" s="71">
        <f>SUM(D31:D33)</f>
        <v>53</v>
      </c>
      <c r="E34" s="72">
        <f>SUM(E31:E33)</f>
        <v>177</v>
      </c>
      <c r="F34" s="73">
        <f>IF(E34&gt;0,D34/E34,"")</f>
        <v>0.2994350282485876</v>
      </c>
      <c r="G34" s="74">
        <f>MAX(G31,G32,G33)</f>
        <v>4</v>
      </c>
      <c r="H34" s="75">
        <f>SUM(H31:H33)</f>
        <v>0</v>
      </c>
      <c r="I34" s="81">
        <f>IF(H34&gt;3,2,IF(OR(R34&gt;3,COUNT(H31:H33)=3),IF(H34&gt;R34,2,IF(H34=R34,1,0)),""))</f>
        <v>0</v>
      </c>
      <c r="J34" s="3"/>
      <c r="K34" s="69"/>
      <c r="L34" s="69"/>
      <c r="M34" s="70">
        <f>SUM(M31:M33)</f>
        <v>94</v>
      </c>
      <c r="N34" s="71">
        <f>SUM(N31:N33)</f>
        <v>85</v>
      </c>
      <c r="O34" s="72">
        <f>SUM(O31:O33)</f>
        <v>177</v>
      </c>
      <c r="P34" s="73">
        <f>IF(O34&gt;0,N34/O34,"")</f>
        <v>0.480225988700565</v>
      </c>
      <c r="Q34" s="74">
        <f>MAX(Q31,Q32,Q33)</f>
        <v>4</v>
      </c>
      <c r="R34" s="75">
        <f>SUM(R31:R33)</f>
        <v>4</v>
      </c>
      <c r="S34" s="81">
        <f>IF(R34&gt;3,2,IF(OR(H34&gt;3,COUNT(R31:R33)=3),IF(R34&gt;H34,2,IF(R34=H34,1,0)),""))</f>
        <v>2</v>
      </c>
    </row>
    <row r="35" spans="1:19" s="1" customFormat="1" ht="17.25" customHeight="1" thickBot="1">
      <c r="A35" s="46"/>
      <c r="B35" s="46"/>
      <c r="C35" s="46"/>
      <c r="D35" s="46"/>
      <c r="E35" s="46"/>
      <c r="F35" s="46"/>
      <c r="G35" s="46"/>
      <c r="H35" s="47" t="s">
        <v>3</v>
      </c>
      <c r="I35" s="82"/>
      <c r="J35" s="3"/>
      <c r="K35" s="46"/>
      <c r="L35" s="46"/>
      <c r="M35" s="46"/>
      <c r="N35" s="46"/>
      <c r="O35" s="46"/>
      <c r="P35" s="46"/>
      <c r="Q35" s="46"/>
      <c r="R35" s="47" t="s">
        <v>3</v>
      </c>
      <c r="S35" s="82"/>
    </row>
  </sheetData>
  <sheetProtection password="CB45" sheet="1" selectLockedCells="1" selectUnlockedCells="1"/>
  <mergeCells count="20">
    <mergeCell ref="B29:H29"/>
    <mergeCell ref="L29:R29"/>
    <mergeCell ref="I34:I35"/>
    <mergeCell ref="S34:S35"/>
    <mergeCell ref="I27:I28"/>
    <mergeCell ref="S27:S28"/>
    <mergeCell ref="B22:H22"/>
    <mergeCell ref="L22:R22"/>
    <mergeCell ref="I13:I14"/>
    <mergeCell ref="S13:S14"/>
    <mergeCell ref="I20:I21"/>
    <mergeCell ref="S20:S21"/>
    <mergeCell ref="B15:H15"/>
    <mergeCell ref="L15:R15"/>
    <mergeCell ref="I6:I7"/>
    <mergeCell ref="S6:S7"/>
    <mergeCell ref="B1:H1"/>
    <mergeCell ref="L1:R1"/>
    <mergeCell ref="B8:H8"/>
    <mergeCell ref="L8:R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4.7109375" style="0" customWidth="1"/>
    <col min="3" max="4" width="7.7109375" style="0" customWidth="1"/>
    <col min="5" max="5" width="5.28125" style="0" customWidth="1"/>
    <col min="6" max="6" width="8.7109375" style="0" customWidth="1"/>
    <col min="7" max="8" width="5.7109375" style="0" customWidth="1"/>
    <col min="9" max="9" width="5.421875" style="0" customWidth="1"/>
    <col min="10" max="10" width="0.9921875" style="0" customWidth="1"/>
    <col min="11" max="11" width="3.7109375" style="0" customWidth="1"/>
    <col min="12" max="12" width="23.7109375" style="0" customWidth="1"/>
    <col min="13" max="14" width="7.7109375" style="0" customWidth="1"/>
    <col min="15" max="15" width="5.28125" style="0" customWidth="1"/>
    <col min="16" max="16" width="8.7109375" style="0" customWidth="1"/>
    <col min="17" max="18" width="5.7109375" style="0" customWidth="1"/>
    <col min="19" max="19" width="5.421875" style="0" customWidth="1"/>
    <col min="20" max="20" width="2.421875" style="0" customWidth="1"/>
  </cols>
  <sheetData>
    <row r="1" spans="1:18" s="9" customFormat="1" ht="23.25" customHeight="1" thickBot="1">
      <c r="A1" s="33" t="s">
        <v>15</v>
      </c>
      <c r="B1" s="83" t="str">
        <f>'Onder Ons'!C1</f>
        <v>Onder Ons 3</v>
      </c>
      <c r="C1" s="83"/>
      <c r="D1" s="83"/>
      <c r="E1" s="83"/>
      <c r="F1" s="83"/>
      <c r="G1" s="83"/>
      <c r="H1" s="84"/>
      <c r="K1" s="33" t="s">
        <v>14</v>
      </c>
      <c r="L1" s="83" t="str">
        <f>'BV''75'!C1</f>
        <v>BV '75</v>
      </c>
      <c r="M1" s="83"/>
      <c r="N1" s="83"/>
      <c r="O1" s="83"/>
      <c r="P1" s="83"/>
      <c r="Q1" s="83"/>
      <c r="R1" s="84"/>
    </row>
    <row r="2" spans="1:18" s="12" customFormat="1" ht="15" customHeight="1">
      <c r="A2" s="10"/>
      <c r="B2" s="10" t="s">
        <v>58</v>
      </c>
      <c r="C2" s="11" t="s">
        <v>1</v>
      </c>
      <c r="D2" s="11" t="s">
        <v>4</v>
      </c>
      <c r="E2" s="11" t="s">
        <v>48</v>
      </c>
      <c r="F2" s="11" t="s">
        <v>5</v>
      </c>
      <c r="G2" s="11" t="s">
        <v>49</v>
      </c>
      <c r="H2" s="11" t="s">
        <v>6</v>
      </c>
      <c r="K2" s="10"/>
      <c r="L2" s="10" t="s">
        <v>58</v>
      </c>
      <c r="M2" s="11" t="s">
        <v>1</v>
      </c>
      <c r="N2" s="11" t="s">
        <v>4</v>
      </c>
      <c r="O2" s="11" t="s">
        <v>48</v>
      </c>
      <c r="P2" s="11" t="s">
        <v>5</v>
      </c>
      <c r="Q2" s="11" t="s">
        <v>49</v>
      </c>
      <c r="R2" s="11" t="s">
        <v>6</v>
      </c>
    </row>
    <row r="3" spans="1:19" s="1" customFormat="1" ht="15" customHeight="1">
      <c r="A3" s="2">
        <f>'Onder Ons'!B15</f>
        <v>1</v>
      </c>
      <c r="B3" s="2" t="str">
        <f>IF('Onder Ons'!C15="","",'Onder Ons'!C15)</f>
        <v>Richard Dekker</v>
      </c>
      <c r="C3" s="2">
        <f>'Onder Ons'!D15</f>
        <v>47</v>
      </c>
      <c r="D3" s="2">
        <f>'Team A'!N31</f>
        <v>47</v>
      </c>
      <c r="E3" s="2">
        <f>'Team A'!O31</f>
        <v>42</v>
      </c>
      <c r="F3" s="18">
        <f>IF(E3&gt;0,ROUNDDOWN(D3/E3,3),"")</f>
        <v>1.119</v>
      </c>
      <c r="G3" s="2">
        <f>'Team A'!Q31</f>
        <v>7</v>
      </c>
      <c r="H3" s="2">
        <f>IF(E3&lt;1,"",IF(C3=D3,IF(M3=N3,1,2),IF(ROUNDDOWN(D3/C3,5)&lt;ROUNDDOWN(N3/M3,5),0,1)))</f>
        <v>2</v>
      </c>
      <c r="I3" s="9"/>
      <c r="J3" s="9"/>
      <c r="K3" s="2">
        <f>'BV''75'!B39</f>
        <v>1</v>
      </c>
      <c r="L3" s="2" t="str">
        <f>IF('BV''75'!C39="","",'BV''75'!C39)</f>
        <v>Leo Portengen</v>
      </c>
      <c r="M3" s="2">
        <f>'BV''75'!D39</f>
        <v>35</v>
      </c>
      <c r="N3" s="2">
        <f>'Team A'!D31</f>
        <v>31</v>
      </c>
      <c r="O3" s="2">
        <f>'Team A'!E31</f>
        <v>42</v>
      </c>
      <c r="P3" s="18">
        <f>IF(O3&gt;0,ROUNDDOWN(N3/O3,3),"")</f>
        <v>0.738</v>
      </c>
      <c r="Q3" s="2">
        <f>'Team A'!G31</f>
        <v>5</v>
      </c>
      <c r="R3" s="2">
        <f>IF(O3&lt;1,"",IF(M3=N3,IF(C3=D3,1,2),IF(ROUNDDOWN(N3/M3,5)&lt;ROUNDDOWN(D3/C3,5),0,1)))</f>
        <v>0</v>
      </c>
      <c r="S3" s="9"/>
    </row>
    <row r="4" spans="1:19" s="1" customFormat="1" ht="15" customHeight="1">
      <c r="A4" s="2">
        <f>'Onder Ons'!B16</f>
        <v>2</v>
      </c>
      <c r="B4" s="2" t="str">
        <f>IF('Onder Ons'!C16="","",'Onder Ons'!C16)</f>
        <v>Michael Dickmann</v>
      </c>
      <c r="C4" s="2">
        <f>'Onder Ons'!D16</f>
        <v>25</v>
      </c>
      <c r="D4" s="2">
        <f>'Team A'!N32</f>
        <v>15</v>
      </c>
      <c r="E4" s="2">
        <f>'Team A'!O32</f>
        <v>59</v>
      </c>
      <c r="F4" s="18">
        <f>IF(E4&gt;0,ROUNDDOWN(D4/E4,3),"")</f>
        <v>0.254</v>
      </c>
      <c r="G4" s="2">
        <f>'Team A'!Q32</f>
        <v>2</v>
      </c>
      <c r="H4" s="2">
        <f>IF(E4&lt;1,"",IF(C4=D4,IF(M4=N4,1,2),IF(ROUNDDOWN(D4/C4,5)&lt;ROUNDDOWN(N4/M4,5),0,1)))</f>
        <v>0</v>
      </c>
      <c r="I4" s="9"/>
      <c r="J4" s="9"/>
      <c r="K4" s="2">
        <f>'BV''75'!B40</f>
        <v>2</v>
      </c>
      <c r="L4" s="2" t="str">
        <f>IF('BV''75'!C40="","",'BV''75'!C40)</f>
        <v>Klaas Hopman</v>
      </c>
      <c r="M4" s="2">
        <f>'BV''75'!D40</f>
        <v>23</v>
      </c>
      <c r="N4" s="2">
        <f>'Team A'!D32</f>
        <v>23</v>
      </c>
      <c r="O4" s="2">
        <f>'Team A'!E32</f>
        <v>59</v>
      </c>
      <c r="P4" s="18">
        <f>IF(O4&gt;0,ROUNDDOWN(N4/O4,3),"")</f>
        <v>0.389</v>
      </c>
      <c r="Q4" s="2">
        <f>'Team A'!G32</f>
        <v>3</v>
      </c>
      <c r="R4" s="2">
        <f>IF(O4&lt;1,"",IF(M4=N4,IF(C4=D4,1,2),IF(ROUNDDOWN(N4/M4,5)&lt;ROUNDDOWN(D4/C4,5),0,1)))</f>
        <v>2</v>
      </c>
      <c r="S4" s="9"/>
    </row>
    <row r="5" spans="1:19" s="1" customFormat="1" ht="15" customHeight="1" thickBot="1">
      <c r="A5" s="2">
        <f>'Onder Ons'!B17</f>
        <v>3</v>
      </c>
      <c r="B5" s="2" t="str">
        <f>IF('Onder Ons'!C17="","",'Onder Ons'!C17)</f>
        <v>Bolle van der Laan</v>
      </c>
      <c r="C5" s="2">
        <f>'Onder Ons'!D17</f>
        <v>22</v>
      </c>
      <c r="D5" s="2">
        <f>'Team A'!N33</f>
        <v>22</v>
      </c>
      <c r="E5" s="2">
        <f>'Team A'!O33</f>
        <v>47</v>
      </c>
      <c r="F5" s="18">
        <f>IF(E5&gt;0,ROUNDDOWN(D5/E5,3),"")</f>
        <v>0.468</v>
      </c>
      <c r="G5" s="2">
        <f>'Team A'!Q33</f>
        <v>4</v>
      </c>
      <c r="H5" s="2">
        <f>IF(E5&lt;1,"",IF(C5=D5,IF(M5=N5,1,2),IF(ROUNDDOWN(D5/C5,5)&lt;ROUNDDOWN(N5/M5,5),0,1)))</f>
        <v>2</v>
      </c>
      <c r="I5" s="9"/>
      <c r="J5" s="9"/>
      <c r="K5" s="2">
        <f>'BV''75'!B41</f>
        <v>3</v>
      </c>
      <c r="L5" s="2" t="str">
        <f>IF('BV''75'!C41="","",'BV''75'!C41)</f>
        <v>Ap van 't Hof</v>
      </c>
      <c r="M5" s="8">
        <f>'BV''75'!D41</f>
        <v>22</v>
      </c>
      <c r="N5" s="2">
        <f>'Team A'!D33</f>
        <v>11</v>
      </c>
      <c r="O5" s="2">
        <f>'Team A'!E33</f>
        <v>47</v>
      </c>
      <c r="P5" s="18">
        <f>IF(O5&gt;0,ROUNDDOWN(N5/O5,3),"")</f>
        <v>0.234</v>
      </c>
      <c r="Q5" s="2">
        <f>'Team A'!G33</f>
        <v>5</v>
      </c>
      <c r="R5" s="2">
        <f>IF(O5&lt;1,"",IF(M5=N5,IF(C5=D5,1,2),IF(ROUNDDOWN(N5/M5,5)&lt;ROUNDDOWN(D5/C5,5),0,1)))</f>
        <v>0</v>
      </c>
      <c r="S5" s="9"/>
    </row>
    <row r="6" spans="1:19" s="76" customFormat="1" ht="15" customHeight="1" thickBot="1">
      <c r="A6" s="69"/>
      <c r="B6" s="69"/>
      <c r="C6" s="70">
        <f>SUM(C3:C5)</f>
        <v>94</v>
      </c>
      <c r="D6" s="71">
        <f>SUM(D3:D5)</f>
        <v>84</v>
      </c>
      <c r="E6" s="72">
        <f>SUM(E3:E5)</f>
        <v>148</v>
      </c>
      <c r="F6" s="73">
        <f>IF(E6&gt;0,D6/E6,"")</f>
        <v>0.5675675675675675</v>
      </c>
      <c r="G6" s="74">
        <f>MAX(G3,G4,G5)</f>
        <v>7</v>
      </c>
      <c r="H6" s="75">
        <f>SUM(H3:H5)</f>
        <v>4</v>
      </c>
      <c r="I6" s="81">
        <f>IF(H6&gt;3,2,IF(OR(R6&gt;3,COUNT(H3:H5)=3),IF(H6&gt;R6,2,IF(H6=R6,1,0)),""))</f>
        <v>2</v>
      </c>
      <c r="J6" s="3"/>
      <c r="K6" s="69"/>
      <c r="L6" s="77">
        <f>IF('BV''75'!C42="","",'BV''75'!C42)</f>
      </c>
      <c r="M6" s="70">
        <f>SUM(M3:M5)</f>
        <v>80</v>
      </c>
      <c r="N6" s="71">
        <f>SUM(N3:N5)</f>
        <v>65</v>
      </c>
      <c r="O6" s="72">
        <f>SUM(O3:O5)</f>
        <v>148</v>
      </c>
      <c r="P6" s="73">
        <f>IF(O6&gt;0,N6/O6,"")</f>
        <v>0.4391891891891892</v>
      </c>
      <c r="Q6" s="74">
        <f>MAX(Q3,Q4,Q5)</f>
        <v>5</v>
      </c>
      <c r="R6" s="75">
        <f>SUM(R3:R5)</f>
        <v>2</v>
      </c>
      <c r="S6" s="81">
        <f>IF(R6&gt;3,2,IF(OR(H6&gt;3,COUNT(R3:R5)=3),IF(R6&gt;H6,2,IF(R6=H6,1,0)),""))</f>
        <v>0</v>
      </c>
    </row>
    <row r="7" spans="1:19" s="1" customFormat="1" ht="17.25" customHeight="1" thickBot="1">
      <c r="A7" s="46"/>
      <c r="B7" s="46"/>
      <c r="C7" s="46"/>
      <c r="D7" s="46"/>
      <c r="E7" s="46"/>
      <c r="F7" s="46"/>
      <c r="G7" s="46"/>
      <c r="H7" s="47" t="s">
        <v>3</v>
      </c>
      <c r="I7" s="82"/>
      <c r="J7" s="3"/>
      <c r="K7" s="46"/>
      <c r="L7" s="46"/>
      <c r="M7" s="46"/>
      <c r="N7" s="46"/>
      <c r="O7" s="46"/>
      <c r="P7" s="46"/>
      <c r="Q7" s="46"/>
      <c r="R7" s="47" t="s">
        <v>3</v>
      </c>
      <c r="S7" s="82"/>
    </row>
    <row r="8" spans="1:18" s="9" customFormat="1" ht="23.25" customHeight="1" thickBot="1">
      <c r="A8" s="33" t="s">
        <v>15</v>
      </c>
      <c r="B8" s="83" t="str">
        <f>'Onder Ons'!C1</f>
        <v>Onder Ons 3</v>
      </c>
      <c r="C8" s="83"/>
      <c r="D8" s="83"/>
      <c r="E8" s="83"/>
      <c r="F8" s="83"/>
      <c r="G8" s="83"/>
      <c r="H8" s="84"/>
      <c r="K8" s="33" t="s">
        <v>19</v>
      </c>
      <c r="L8" s="83" t="str">
        <f>Carambole!C1</f>
        <v>Carambole 2</v>
      </c>
      <c r="M8" s="83"/>
      <c r="N8" s="83"/>
      <c r="O8" s="83"/>
      <c r="P8" s="83"/>
      <c r="Q8" s="83"/>
      <c r="R8" s="84"/>
    </row>
    <row r="9" spans="1:18" s="12" customFormat="1" ht="15" customHeight="1">
      <c r="A9" s="10"/>
      <c r="B9" s="10" t="s">
        <v>58</v>
      </c>
      <c r="C9" s="11" t="s">
        <v>1</v>
      </c>
      <c r="D9" s="11" t="s">
        <v>4</v>
      </c>
      <c r="E9" s="11" t="s">
        <v>48</v>
      </c>
      <c r="F9" s="11" t="s">
        <v>5</v>
      </c>
      <c r="G9" s="11" t="s">
        <v>49</v>
      </c>
      <c r="H9" s="11" t="s">
        <v>6</v>
      </c>
      <c r="K9" s="10"/>
      <c r="L9" s="10" t="s">
        <v>58</v>
      </c>
      <c r="M9" s="11" t="s">
        <v>1</v>
      </c>
      <c r="N9" s="11" t="s">
        <v>4</v>
      </c>
      <c r="O9" s="11" t="s">
        <v>48</v>
      </c>
      <c r="P9" s="11" t="s">
        <v>5</v>
      </c>
      <c r="Q9" s="11" t="s">
        <v>49</v>
      </c>
      <c r="R9" s="11" t="s">
        <v>6</v>
      </c>
    </row>
    <row r="10" spans="1:19" s="1" customFormat="1" ht="15" customHeight="1">
      <c r="A10" s="2">
        <f>'Onder Ons'!B21</f>
        <v>1</v>
      </c>
      <c r="B10" s="2" t="str">
        <f>IF('Onder Ons'!C21="","",'Onder Ons'!C21)</f>
        <v>Richard Dekker</v>
      </c>
      <c r="C10" s="2">
        <f>'Onder Ons'!D21</f>
        <v>47</v>
      </c>
      <c r="D10" s="2">
        <f>'Team B'!N31</f>
        <v>44</v>
      </c>
      <c r="E10" s="2">
        <f>'Team B'!O31</f>
        <v>41</v>
      </c>
      <c r="F10" s="18">
        <f>IF(E10&gt;0,ROUNDDOWN(D10/E10,3),"")</f>
        <v>1.073</v>
      </c>
      <c r="G10" s="2">
        <f>'Team B'!Q31</f>
        <v>7</v>
      </c>
      <c r="H10" s="2">
        <f>IF(E10&lt;1,"",IF(C10=D10,IF(M10=N10,1,2),IF(ROUNDDOWN(D10/C10,5)&lt;ROUNDDOWN(N10/M10,5),0,1)))</f>
        <v>0</v>
      </c>
      <c r="I10" s="9"/>
      <c r="J10" s="9"/>
      <c r="K10" s="2">
        <f>Carambole!B39</f>
        <v>1</v>
      </c>
      <c r="L10" s="2" t="str">
        <f>IF(Carambole!C39="","",Carambole!C39)</f>
        <v>Jos Sisak</v>
      </c>
      <c r="M10" s="2">
        <f>Carambole!D39</f>
        <v>19</v>
      </c>
      <c r="N10" s="2">
        <f>'Team B'!D31</f>
        <v>19</v>
      </c>
      <c r="O10" s="2">
        <f>'Team B'!E31</f>
        <v>41</v>
      </c>
      <c r="P10" s="18">
        <f>IF(O10&gt;0,ROUNDDOWN(N10/O10,3),"")</f>
        <v>0.463</v>
      </c>
      <c r="Q10" s="2">
        <f>'Team B'!G31</f>
        <v>3</v>
      </c>
      <c r="R10" s="2">
        <f>IF(O10&lt;1,"",IF(M10=N10,IF(C10=D10,1,2),IF(ROUNDDOWN(N10/M10,5)&lt;ROUNDDOWN(D10/C10,5),0,1)))</f>
        <v>2</v>
      </c>
      <c r="S10" s="9"/>
    </row>
    <row r="11" spans="1:19" s="1" customFormat="1" ht="15" customHeight="1">
      <c r="A11" s="2">
        <f>'Onder Ons'!B22</f>
        <v>2</v>
      </c>
      <c r="B11" s="2" t="str">
        <f>IF('Onder Ons'!C22="","",'Onder Ons'!C22)</f>
        <v>Michael Dickmann</v>
      </c>
      <c r="C11" s="2">
        <f>'Onder Ons'!D22</f>
        <v>25</v>
      </c>
      <c r="D11" s="2">
        <f>'Team B'!N32</f>
        <v>10</v>
      </c>
      <c r="E11" s="2">
        <f>'Team B'!O32</f>
        <v>26</v>
      </c>
      <c r="F11" s="18">
        <f>IF(E11&gt;0,ROUNDDOWN(D11/E11,3),"")</f>
        <v>0.384</v>
      </c>
      <c r="G11" s="2">
        <f>'Team B'!Q32</f>
        <v>2</v>
      </c>
      <c r="H11" s="2">
        <f>IF(E11&lt;1,"",IF(C11=D11,IF(M11=N11,1,2),IF(ROUNDDOWN(D11/C11,5)&lt;ROUNDDOWN(N11/M11,5),0,1)))</f>
        <v>0</v>
      </c>
      <c r="I11" s="9"/>
      <c r="J11" s="9"/>
      <c r="K11" s="2">
        <f>Carambole!B40</f>
        <v>2</v>
      </c>
      <c r="L11" s="2" t="str">
        <f>IF(Carambole!C40="","",Carambole!C40)</f>
        <v>Bertus vd Dikkenberg</v>
      </c>
      <c r="M11" s="2">
        <f>Carambole!D40</f>
        <v>16</v>
      </c>
      <c r="N11" s="2">
        <f>'Team B'!D32</f>
        <v>16</v>
      </c>
      <c r="O11" s="2">
        <f>'Team B'!E32</f>
        <v>26</v>
      </c>
      <c r="P11" s="18">
        <f>IF(O11&gt;0,ROUNDDOWN(N11/O11,3),"")</f>
        <v>0.615</v>
      </c>
      <c r="Q11" s="2">
        <f>'Team B'!G32</f>
        <v>2</v>
      </c>
      <c r="R11" s="2">
        <f>IF(O11&lt;1,"",IF(M11=N11,IF(C11=D11,1,2),IF(ROUNDDOWN(N11/M11,5)&lt;ROUNDDOWN(D11/C11,5),0,1)))</f>
        <v>2</v>
      </c>
      <c r="S11" s="9"/>
    </row>
    <row r="12" spans="1:19" s="1" customFormat="1" ht="15" customHeight="1" thickBot="1">
      <c r="A12" s="2">
        <f>'Onder Ons'!B23</f>
        <v>3</v>
      </c>
      <c r="B12" s="2" t="str">
        <f>IF('Onder Ons'!C23="","",'Onder Ons'!C23)</f>
        <v>Bolle van der Laan</v>
      </c>
      <c r="C12" s="2">
        <f>'Onder Ons'!D23</f>
        <v>22</v>
      </c>
      <c r="D12" s="8">
        <f>'Team B'!N33</f>
        <v>22</v>
      </c>
      <c r="E12" s="8">
        <f>'Team B'!O33</f>
        <v>55</v>
      </c>
      <c r="F12" s="18">
        <f>IF(E12&gt;0,ROUNDDOWN(D12/E12,3),"")</f>
        <v>0.4</v>
      </c>
      <c r="G12" s="8">
        <f>'Team B'!Q33</f>
        <v>2</v>
      </c>
      <c r="H12" s="2">
        <f>IF(E12&lt;1,"",IF(C12=D12,IF(M12=N12,1,2),IF(ROUNDDOWN(D12/C12,5)&lt;ROUNDDOWN(N12/M12,5),0,1)))</f>
        <v>2</v>
      </c>
      <c r="I12" s="9"/>
      <c r="J12" s="9"/>
      <c r="K12" s="2">
        <f>Carambole!B41</f>
        <v>3</v>
      </c>
      <c r="L12" s="2" t="str">
        <f>IF(Carambole!C41="","",Carambole!C41)</f>
        <v>Hans de Ridder</v>
      </c>
      <c r="M12" s="2">
        <f>Carambole!D41</f>
        <v>15</v>
      </c>
      <c r="N12" s="8">
        <f>'Team B'!D33</f>
        <v>14</v>
      </c>
      <c r="O12" s="8">
        <f>'Team B'!E33</f>
        <v>55</v>
      </c>
      <c r="P12" s="18">
        <f>IF(O12&gt;0,ROUNDDOWN(N12/O12,3),"")</f>
        <v>0.254</v>
      </c>
      <c r="Q12" s="8">
        <f>'Team B'!G33</f>
        <v>2</v>
      </c>
      <c r="R12" s="2">
        <f>IF(O12&lt;1,"",IF(M12=N12,IF(C12=D12,1,2),IF(ROUNDDOWN(N12/M12,5)&lt;ROUNDDOWN(D12/C12,5),0,1)))</f>
        <v>0</v>
      </c>
      <c r="S12" s="9"/>
    </row>
    <row r="13" spans="1:19" s="76" customFormat="1" ht="15" customHeight="1" thickBot="1">
      <c r="A13" s="69"/>
      <c r="B13" s="69"/>
      <c r="C13" s="70">
        <f>SUM(C10:C12)</f>
        <v>94</v>
      </c>
      <c r="D13" s="71">
        <f>SUM(D10:D12)</f>
        <v>76</v>
      </c>
      <c r="E13" s="72">
        <f>SUM(E10:E12)</f>
        <v>122</v>
      </c>
      <c r="F13" s="73">
        <f>IF(E13&gt;0,D13/E13,"")</f>
        <v>0.6229508196721312</v>
      </c>
      <c r="G13" s="74">
        <f>MAX(G10,G11,G12)</f>
        <v>7</v>
      </c>
      <c r="H13" s="75">
        <f>SUM(H10:H12)</f>
        <v>2</v>
      </c>
      <c r="I13" s="81">
        <f>IF(H13&gt;3,2,IF(OR(R13&gt;3,COUNT(H10:H12)=3),IF(H13&gt;R13,2,IF(H13=R13,1,0)),""))</f>
        <v>0</v>
      </c>
      <c r="J13" s="3"/>
      <c r="K13" s="69"/>
      <c r="L13" s="69"/>
      <c r="M13" s="70">
        <f>SUM(M10:M12)</f>
        <v>50</v>
      </c>
      <c r="N13" s="71">
        <f>SUM(N10:N12)</f>
        <v>49</v>
      </c>
      <c r="O13" s="72">
        <f>SUM(O10:O12)</f>
        <v>122</v>
      </c>
      <c r="P13" s="73">
        <f>IF(O13&gt;0,N13/O13,"")</f>
        <v>0.4016393442622951</v>
      </c>
      <c r="Q13" s="74">
        <f>MAX(Q10,Q11,Q12)</f>
        <v>3</v>
      </c>
      <c r="R13" s="75">
        <f>SUM(R10:R12)</f>
        <v>4</v>
      </c>
      <c r="S13" s="81">
        <f>IF(R13&gt;3,2,IF(OR(H13&gt;3,COUNT(R10:R12)=3),IF(R13&gt;H13,2,IF(R13=H13,1,0)),""))</f>
        <v>2</v>
      </c>
    </row>
    <row r="14" spans="1:19" s="1" customFormat="1" ht="17.25" customHeight="1" thickBot="1">
      <c r="A14" s="46"/>
      <c r="B14" s="46"/>
      <c r="C14" s="46"/>
      <c r="D14" s="46"/>
      <c r="E14" s="46"/>
      <c r="F14" s="46"/>
      <c r="G14" s="46"/>
      <c r="H14" s="47" t="s">
        <v>3</v>
      </c>
      <c r="I14" s="82"/>
      <c r="J14" s="3"/>
      <c r="K14" s="46"/>
      <c r="L14" s="46"/>
      <c r="M14" s="46"/>
      <c r="N14" s="46"/>
      <c r="O14" s="46"/>
      <c r="P14" s="46"/>
      <c r="Q14" s="46"/>
      <c r="R14" s="47" t="s">
        <v>3</v>
      </c>
      <c r="S14" s="82"/>
    </row>
    <row r="15" spans="1:18" s="9" customFormat="1" ht="23.25" customHeight="1" thickBot="1">
      <c r="A15" s="33" t="s">
        <v>15</v>
      </c>
      <c r="B15" s="83" t="str">
        <f>'Onder Ons'!C1</f>
        <v>Onder Ons 3</v>
      </c>
      <c r="C15" s="83"/>
      <c r="D15" s="83"/>
      <c r="E15" s="83"/>
      <c r="F15" s="83"/>
      <c r="G15" s="83"/>
      <c r="H15" s="84"/>
      <c r="K15" s="33" t="s">
        <v>18</v>
      </c>
      <c r="L15" s="83" t="str">
        <f>DOS!C1</f>
        <v>D.O.S. 1</v>
      </c>
      <c r="M15" s="83"/>
      <c r="N15" s="83"/>
      <c r="O15" s="83"/>
      <c r="P15" s="83"/>
      <c r="Q15" s="83"/>
      <c r="R15" s="84"/>
    </row>
    <row r="16" spans="1:18" s="12" customFormat="1" ht="15" customHeight="1">
      <c r="A16" s="10"/>
      <c r="B16" s="10" t="s">
        <v>58</v>
      </c>
      <c r="C16" s="11" t="s">
        <v>1</v>
      </c>
      <c r="D16" s="11" t="s">
        <v>4</v>
      </c>
      <c r="E16" s="11" t="s">
        <v>48</v>
      </c>
      <c r="F16" s="11" t="s">
        <v>5</v>
      </c>
      <c r="G16" s="11" t="s">
        <v>49</v>
      </c>
      <c r="H16" s="11" t="s">
        <v>6</v>
      </c>
      <c r="K16" s="10"/>
      <c r="L16" s="10" t="s">
        <v>58</v>
      </c>
      <c r="M16" s="11" t="s">
        <v>1</v>
      </c>
      <c r="N16" s="11" t="s">
        <v>4</v>
      </c>
      <c r="O16" s="11" t="s">
        <v>48</v>
      </c>
      <c r="P16" s="11" t="s">
        <v>5</v>
      </c>
      <c r="Q16" s="11" t="s">
        <v>49</v>
      </c>
      <c r="R16" s="11" t="s">
        <v>6</v>
      </c>
    </row>
    <row r="17" spans="1:19" s="1" customFormat="1" ht="15" customHeight="1">
      <c r="A17" s="2">
        <f>'Onder Ons'!B27</f>
        <v>1</v>
      </c>
      <c r="B17" s="2" t="str">
        <f>IF('Onder Ons'!C27="","",'Onder Ons'!C27)</f>
        <v>Richard Dekker</v>
      </c>
      <c r="C17" s="2">
        <f>'Onder Ons'!D27</f>
        <v>47</v>
      </c>
      <c r="D17" s="2">
        <f>'Team C'!N31</f>
        <v>47</v>
      </c>
      <c r="E17" s="2">
        <f>'Team C'!O31</f>
        <v>33</v>
      </c>
      <c r="F17" s="18">
        <f>IF(E17&gt;0,ROUNDDOWN(D17/E17,3),"")</f>
        <v>1.424</v>
      </c>
      <c r="G17" s="2">
        <f>'Team C'!Q31</f>
        <v>5</v>
      </c>
      <c r="H17" s="2">
        <f>IF(E17&lt;1,"",IF(C17=D17,IF(M17=N17,1,2),IF(ROUNDDOWN(D17/C17,5)&lt;ROUNDDOWN(N17/M17,5),0,1)))</f>
        <v>2</v>
      </c>
      <c r="I17" s="9"/>
      <c r="J17" s="9"/>
      <c r="K17" s="2">
        <f>DOS!B39</f>
        <v>1</v>
      </c>
      <c r="L17" s="2" t="str">
        <f>IF(DOS!C39="","",DOS!C39)</f>
        <v>Danny van der Laan</v>
      </c>
      <c r="M17" s="2">
        <f>DOS!D39</f>
        <v>31</v>
      </c>
      <c r="N17" s="2">
        <f>'Team C'!D31</f>
        <v>20</v>
      </c>
      <c r="O17" s="2">
        <f>'Team C'!E31</f>
        <v>33</v>
      </c>
      <c r="P17" s="18">
        <f>IF(O17&gt;0,ROUNDDOWN(N17/O17,3),"")</f>
        <v>0.606</v>
      </c>
      <c r="Q17" s="2">
        <f>'Team C'!G31</f>
        <v>3</v>
      </c>
      <c r="R17" s="2">
        <f>IF(O17&lt;1,"",IF(M17=N17,IF(C17=D17,1,2),IF(ROUNDDOWN(N17/M17,5)&lt;ROUNDDOWN(D17/C17,5),0,1)))</f>
        <v>0</v>
      </c>
      <c r="S17" s="9"/>
    </row>
    <row r="18" spans="1:19" s="1" customFormat="1" ht="15" customHeight="1">
      <c r="A18" s="2">
        <f>'Onder Ons'!B28</f>
        <v>2</v>
      </c>
      <c r="B18" s="2" t="str">
        <f>IF('Onder Ons'!C28="","",'Onder Ons'!C28)</f>
        <v>Michael Dickmann</v>
      </c>
      <c r="C18" s="2">
        <f>'Onder Ons'!D28</f>
        <v>25</v>
      </c>
      <c r="D18" s="2">
        <f>'Team C'!N32</f>
        <v>14</v>
      </c>
      <c r="E18" s="2">
        <f>'Team C'!O32</f>
        <v>40</v>
      </c>
      <c r="F18" s="18">
        <f>IF(E18&gt;0,ROUNDDOWN(D18/E18,3),"")</f>
        <v>0.35</v>
      </c>
      <c r="G18" s="2">
        <f>'Team C'!Q32</f>
        <v>2</v>
      </c>
      <c r="H18" s="2">
        <f>IF(E18&lt;1,"",IF(C18=D18,IF(M18=N18,1,2),IF(ROUNDDOWN(D18/C18,5)&lt;ROUNDDOWN(N18/M18,5),0,1)))</f>
        <v>0</v>
      </c>
      <c r="I18" s="9"/>
      <c r="J18" s="9"/>
      <c r="K18" s="2">
        <f>DOS!B40</f>
        <v>2</v>
      </c>
      <c r="L18" s="2" t="str">
        <f>IF(DOS!C40="","",DOS!C40)</f>
        <v>Marin Kamerbeek</v>
      </c>
      <c r="M18" s="2">
        <f>DOS!D40</f>
        <v>16</v>
      </c>
      <c r="N18" s="2">
        <f>'Team C'!D32</f>
        <v>16</v>
      </c>
      <c r="O18" s="2">
        <f>'Team C'!E32</f>
        <v>40</v>
      </c>
      <c r="P18" s="18">
        <f>IF(O18&gt;0,ROUNDDOWN(N18/O18,3),"")</f>
        <v>0.4</v>
      </c>
      <c r="Q18" s="2">
        <f>'Team C'!G32</f>
        <v>3</v>
      </c>
      <c r="R18" s="2">
        <f>IF(O18&lt;1,"",IF(M18=N18,IF(C18=D18,1,2),IF(ROUNDDOWN(N18/M18,5)&lt;ROUNDDOWN(D18/C18,5),0,1)))</f>
        <v>2</v>
      </c>
      <c r="S18" s="9"/>
    </row>
    <row r="19" spans="1:19" s="1" customFormat="1" ht="15" customHeight="1" thickBot="1">
      <c r="A19" s="2">
        <f>'Onder Ons'!B29</f>
        <v>3</v>
      </c>
      <c r="B19" s="2" t="str">
        <f>IF('Onder Ons'!C29="","",'Onder Ons'!C29)</f>
        <v>Bolle van der Laan</v>
      </c>
      <c r="C19" s="2">
        <f>'Onder Ons'!D29</f>
        <v>22</v>
      </c>
      <c r="D19" s="2">
        <f>'Team C'!N33</f>
        <v>10</v>
      </c>
      <c r="E19" s="2">
        <f>'Team C'!O33</f>
        <v>60</v>
      </c>
      <c r="F19" s="18">
        <f>IF(E19&gt;0,ROUNDDOWN(D19/E19,3),"")</f>
        <v>0.166</v>
      </c>
      <c r="G19" s="2">
        <f>'Team C'!Q33</f>
        <v>2</v>
      </c>
      <c r="H19" s="2">
        <f>IF(E19&lt;1,"",IF(C19=D19,IF(M19=N19,1,2),IF(ROUNDDOWN(D19/C19,5)&lt;ROUNDDOWN(N19/M19,5),0,1)))</f>
        <v>0</v>
      </c>
      <c r="I19" s="9"/>
      <c r="J19" s="9"/>
      <c r="K19" s="2">
        <f>DOS!B41</f>
        <v>3</v>
      </c>
      <c r="L19" s="2" t="str">
        <f>IF(DOS!C41="","",DOS!C41)</f>
        <v>Lancelot Hoenderdos</v>
      </c>
      <c r="M19" s="2">
        <f>DOS!D41</f>
        <v>15</v>
      </c>
      <c r="N19" s="2">
        <f>'Team C'!D33</f>
        <v>11</v>
      </c>
      <c r="O19" s="2">
        <f>'Team C'!E33</f>
        <v>60</v>
      </c>
      <c r="P19" s="18">
        <f>IF(O19&gt;0,ROUNDDOWN(N19/O19,3),"")</f>
        <v>0.183</v>
      </c>
      <c r="Q19" s="2">
        <f>'Team C'!G33</f>
        <v>2</v>
      </c>
      <c r="R19" s="2">
        <f>IF(O19&lt;1,"",IF(M19=N19,IF(C19=D19,1,2),IF(ROUNDDOWN(N19/M19,5)&lt;ROUNDDOWN(D19/C19,5),0,1)))</f>
        <v>1</v>
      </c>
      <c r="S19" s="9"/>
    </row>
    <row r="20" spans="1:19" s="76" customFormat="1" ht="15" customHeight="1" thickBot="1">
      <c r="A20" s="69"/>
      <c r="B20" s="69"/>
      <c r="C20" s="70">
        <f>SUM(C17:C19)</f>
        <v>94</v>
      </c>
      <c r="D20" s="71">
        <f>SUM(D17:D19)</f>
        <v>71</v>
      </c>
      <c r="E20" s="72">
        <f>SUM(E17:E19)</f>
        <v>133</v>
      </c>
      <c r="F20" s="73">
        <f>IF(E20&gt;0,D20/E20,"")</f>
        <v>0.5338345864661654</v>
      </c>
      <c r="G20" s="74">
        <f>MAX(G17,G18,G19)</f>
        <v>5</v>
      </c>
      <c r="H20" s="75">
        <f>SUM(H17:H19)</f>
        <v>2</v>
      </c>
      <c r="I20" s="81">
        <f>IF(H20&gt;3,2,IF(OR(R20&gt;3,COUNT(H17:H19)=3),IF(H20&gt;R20,2,IF(H20=R20,1,0)),""))</f>
        <v>0</v>
      </c>
      <c r="J20" s="3"/>
      <c r="K20" s="69"/>
      <c r="L20" s="69"/>
      <c r="M20" s="70">
        <f>SUM(M17:M19)</f>
        <v>62</v>
      </c>
      <c r="N20" s="71">
        <f>SUM(N17:N19)</f>
        <v>47</v>
      </c>
      <c r="O20" s="72">
        <f>SUM(O17:O19)</f>
        <v>133</v>
      </c>
      <c r="P20" s="73">
        <f>IF(O20&gt;0,N20/O20,"")</f>
        <v>0.3533834586466165</v>
      </c>
      <c r="Q20" s="74">
        <f>MAX(Q17,Q18,Q19)</f>
        <v>3</v>
      </c>
      <c r="R20" s="75">
        <f>SUM(R17:R19)</f>
        <v>3</v>
      </c>
      <c r="S20" s="81">
        <f>IF(R20&gt;3,2,IF(OR(H20&gt;3,COUNT(R17:R19)=3),IF(R20&gt;H20,2,IF(R20=H20,1,0)),""))</f>
        <v>2</v>
      </c>
    </row>
    <row r="21" spans="1:19" s="1" customFormat="1" ht="17.25" customHeight="1" thickBot="1">
      <c r="A21" s="46"/>
      <c r="B21" s="46"/>
      <c r="C21" s="46"/>
      <c r="D21" s="46"/>
      <c r="E21" s="46"/>
      <c r="F21" s="46"/>
      <c r="G21" s="46"/>
      <c r="H21" s="47" t="s">
        <v>3</v>
      </c>
      <c r="I21" s="82"/>
      <c r="J21" s="3"/>
      <c r="K21" s="46"/>
      <c r="L21" s="46"/>
      <c r="M21" s="46"/>
      <c r="N21" s="46"/>
      <c r="O21" s="46"/>
      <c r="P21" s="46"/>
      <c r="Q21" s="46"/>
      <c r="R21" s="47" t="s">
        <v>3</v>
      </c>
      <c r="S21" s="82"/>
    </row>
    <row r="22" spans="1:18" s="9" customFormat="1" ht="23.25" customHeight="1" thickBot="1">
      <c r="A22" s="33" t="s">
        <v>15</v>
      </c>
      <c r="B22" s="83" t="str">
        <f>'Onder Ons'!C1</f>
        <v>Onder Ons 3</v>
      </c>
      <c r="C22" s="83"/>
      <c r="D22" s="83"/>
      <c r="E22" s="83"/>
      <c r="F22" s="83"/>
      <c r="G22" s="83"/>
      <c r="H22" s="84"/>
      <c r="K22" s="33" t="s">
        <v>17</v>
      </c>
      <c r="L22" s="83" t="str">
        <f>Maarschalk!C1</f>
        <v>Maarschalk 2</v>
      </c>
      <c r="M22" s="83"/>
      <c r="N22" s="83"/>
      <c r="O22" s="83"/>
      <c r="P22" s="83"/>
      <c r="Q22" s="83"/>
      <c r="R22" s="84"/>
    </row>
    <row r="23" spans="1:18" s="12" customFormat="1" ht="15" customHeight="1">
      <c r="A23" s="10"/>
      <c r="B23" s="10" t="s">
        <v>58</v>
      </c>
      <c r="C23" s="11" t="s">
        <v>1</v>
      </c>
      <c r="D23" s="11" t="s">
        <v>4</v>
      </c>
      <c r="E23" s="11" t="s">
        <v>48</v>
      </c>
      <c r="F23" s="11" t="s">
        <v>5</v>
      </c>
      <c r="G23" s="11" t="s">
        <v>49</v>
      </c>
      <c r="H23" s="11" t="s">
        <v>6</v>
      </c>
      <c r="K23" s="10"/>
      <c r="L23" s="10" t="s">
        <v>58</v>
      </c>
      <c r="M23" s="11" t="s">
        <v>1</v>
      </c>
      <c r="N23" s="11" t="s">
        <v>4</v>
      </c>
      <c r="O23" s="11" t="s">
        <v>48</v>
      </c>
      <c r="P23" s="11" t="s">
        <v>5</v>
      </c>
      <c r="Q23" s="11" t="s">
        <v>49</v>
      </c>
      <c r="R23" s="11" t="s">
        <v>6</v>
      </c>
    </row>
    <row r="24" spans="1:19" s="1" customFormat="1" ht="15" customHeight="1">
      <c r="A24" s="2">
        <f>'Onder Ons'!B33</f>
        <v>1</v>
      </c>
      <c r="B24" s="2" t="str">
        <f>IF('Onder Ons'!C33="","",'Onder Ons'!C33)</f>
        <v>Richard Dekker</v>
      </c>
      <c r="C24" s="2">
        <f>'Onder Ons'!D33</f>
        <v>47</v>
      </c>
      <c r="D24" s="2">
        <f>'Team D'!N31</f>
        <v>30</v>
      </c>
      <c r="E24" s="2">
        <f>'Team D'!O31</f>
        <v>37</v>
      </c>
      <c r="F24" s="18">
        <f>IF(E24&gt;0,ROUNDDOWN(D24/E24,3),"")</f>
        <v>0.81</v>
      </c>
      <c r="G24" s="2">
        <f>'Team D'!Q31</f>
        <v>4</v>
      </c>
      <c r="H24" s="2">
        <f>IF(E24&lt;1,"",IF(C24=D24,IF(M24=N24,1,2),IF(ROUNDDOWN(D24/C24,5)&lt;ROUNDDOWN(N24/M24,5),0,1)))</f>
        <v>0</v>
      </c>
      <c r="I24" s="9"/>
      <c r="J24" s="9"/>
      <c r="K24" s="2">
        <f>Maarschalk!B39</f>
        <v>1</v>
      </c>
      <c r="L24" s="2" t="str">
        <f>IF(Maarschalk!C39="","",Maarschalk!C39)</f>
        <v>Anton Brouwer</v>
      </c>
      <c r="M24" s="2">
        <f>Maarschalk!D39</f>
        <v>31</v>
      </c>
      <c r="N24" s="2">
        <f>'Team D'!D31</f>
        <v>31</v>
      </c>
      <c r="O24" s="2">
        <f>'Team D'!E31</f>
        <v>37</v>
      </c>
      <c r="P24" s="18">
        <f>IF(O24&gt;0,ROUNDDOWN(N24/O24,3),"")</f>
        <v>0.837</v>
      </c>
      <c r="Q24" s="2">
        <f>'Team D'!G31</f>
        <v>4</v>
      </c>
      <c r="R24" s="2">
        <f>IF(O24&lt;1,"",IF(M24=N24,IF(C24=D24,1,2),IF(ROUNDDOWN(N24/M24,5)&lt;ROUNDDOWN(D24/C24,5),0,1)))</f>
        <v>2</v>
      </c>
      <c r="S24" s="9"/>
    </row>
    <row r="25" spans="1:19" s="1" customFormat="1" ht="15" customHeight="1">
      <c r="A25" s="2">
        <f>'Onder Ons'!B34</f>
        <v>2</v>
      </c>
      <c r="B25" s="2" t="str">
        <f>IF('Onder Ons'!C34="","",'Onder Ons'!C34)</f>
        <v>Michael Dickmann</v>
      </c>
      <c r="C25" s="2">
        <f>'Onder Ons'!D34</f>
        <v>25</v>
      </c>
      <c r="D25" s="2">
        <f>'Team D'!N32</f>
        <v>21</v>
      </c>
      <c r="E25" s="2">
        <f>'Team D'!O32</f>
        <v>60</v>
      </c>
      <c r="F25" s="18">
        <f>IF(E25&gt;0,ROUNDDOWN(D25/E25,3),"")</f>
        <v>0.35</v>
      </c>
      <c r="G25" s="2">
        <f>'Team D'!Q32</f>
        <v>3</v>
      </c>
      <c r="H25" s="2">
        <f>IF(E25&lt;1,"",IF(C25=D25,IF(M25=N25,1,2),IF(ROUNDDOWN(D25/C25,5)&lt;ROUNDDOWN(N25/M25,5),0,1)))</f>
        <v>0</v>
      </c>
      <c r="I25" s="9"/>
      <c r="J25" s="9"/>
      <c r="K25" s="2">
        <f>Maarschalk!B40</f>
        <v>2</v>
      </c>
      <c r="L25" s="2" t="str">
        <f>IF(Maarschalk!C40="","",Maarschalk!C40)</f>
        <v>Leo Walbeek</v>
      </c>
      <c r="M25" s="2">
        <f>Maarschalk!D40</f>
        <v>22</v>
      </c>
      <c r="N25" s="2">
        <f>'Team D'!D32</f>
        <v>22</v>
      </c>
      <c r="O25" s="2">
        <f>'Team D'!E32</f>
        <v>60</v>
      </c>
      <c r="P25" s="18">
        <f>IF(O25&gt;0,ROUNDDOWN(N25/O25,3),"")</f>
        <v>0.366</v>
      </c>
      <c r="Q25" s="2">
        <f>'Team D'!G32</f>
        <v>2</v>
      </c>
      <c r="R25" s="2">
        <f>IF(O25&lt;1,"",IF(M25=N25,IF(C25=D25,1,2),IF(ROUNDDOWN(N25/M25,5)&lt;ROUNDDOWN(D25/C25,5),0,1)))</f>
        <v>2</v>
      </c>
      <c r="S25" s="9"/>
    </row>
    <row r="26" spans="1:19" s="1" customFormat="1" ht="15" customHeight="1" thickBot="1">
      <c r="A26" s="2">
        <f>'Onder Ons'!B35</f>
        <v>3</v>
      </c>
      <c r="B26" s="2" t="str">
        <f>IF('Onder Ons'!C35="","",'Onder Ons'!C35)</f>
        <v>Bolle van der Laan</v>
      </c>
      <c r="C26" s="2">
        <f>'Onder Ons'!D35</f>
        <v>22</v>
      </c>
      <c r="D26" s="2">
        <f>'Team D'!N33</f>
        <v>19</v>
      </c>
      <c r="E26" s="2">
        <f>'Team D'!O33</f>
        <v>60</v>
      </c>
      <c r="F26" s="18">
        <f>IF(E26&gt;0,ROUNDDOWN(D26/E26,3),"")</f>
        <v>0.316</v>
      </c>
      <c r="G26" s="2">
        <f>'Team D'!Q33</f>
        <v>4</v>
      </c>
      <c r="H26" s="2">
        <f>IF(E26&lt;1,"",IF(C26=D26,IF(M26=N26,1,2),IF(ROUNDDOWN(D26/C26,5)&lt;ROUNDDOWN(N26/M26,5),0,1)))</f>
        <v>1</v>
      </c>
      <c r="I26" s="9"/>
      <c r="J26" s="9"/>
      <c r="K26" s="2">
        <f>Maarschalk!B41</f>
        <v>3</v>
      </c>
      <c r="L26" s="2" t="str">
        <f>IF(Maarschalk!C41="","",Maarschalk!C41)</f>
        <v>Willem van Wilgenburg</v>
      </c>
      <c r="M26" s="2">
        <f>Maarschalk!D41</f>
        <v>19</v>
      </c>
      <c r="N26" s="2">
        <f>'Team D'!D33</f>
        <v>13</v>
      </c>
      <c r="O26" s="2">
        <f>'Team D'!E33</f>
        <v>60</v>
      </c>
      <c r="P26" s="18">
        <f>IF(O26&gt;0,ROUNDDOWN(N26/O26,3),"")</f>
        <v>0.216</v>
      </c>
      <c r="Q26" s="2">
        <f>'Team D'!G33</f>
        <v>1</v>
      </c>
      <c r="R26" s="2">
        <f>IF(O26&lt;1,"",IF(M26=N26,IF(C26=D26,1,2),IF(ROUNDDOWN(N26/M26,5)&lt;ROUNDDOWN(D26/C26,5),0,1)))</f>
        <v>0</v>
      </c>
      <c r="S26" s="9"/>
    </row>
    <row r="27" spans="1:19" s="76" customFormat="1" ht="15" customHeight="1" thickBot="1">
      <c r="A27" s="69"/>
      <c r="B27" s="69"/>
      <c r="C27" s="70">
        <f>SUM(C24:C26)</f>
        <v>94</v>
      </c>
      <c r="D27" s="71">
        <f>SUM(D24:D26)</f>
        <v>70</v>
      </c>
      <c r="E27" s="72">
        <f>SUM(E24:E26)</f>
        <v>157</v>
      </c>
      <c r="F27" s="73">
        <f>IF(E27&gt;0,D27/E27,"")</f>
        <v>0.445859872611465</v>
      </c>
      <c r="G27" s="74">
        <f>MAX(G24,G25,G26)</f>
        <v>4</v>
      </c>
      <c r="H27" s="75">
        <f>SUM(H24:H26)</f>
        <v>1</v>
      </c>
      <c r="I27" s="81">
        <f>IF(H27&gt;3,2,IF(OR(R27&gt;3,COUNT(H24:H26)=3),IF(H27&gt;R27,2,IF(H27=R27,1,0)),""))</f>
        <v>0</v>
      </c>
      <c r="J27" s="3"/>
      <c r="K27" s="69"/>
      <c r="L27" s="69"/>
      <c r="M27" s="70">
        <f>SUM(M24:M26)</f>
        <v>72</v>
      </c>
      <c r="N27" s="71">
        <f>SUM(N24:N26)</f>
        <v>66</v>
      </c>
      <c r="O27" s="72">
        <f>SUM(O24:O26)</f>
        <v>157</v>
      </c>
      <c r="P27" s="73">
        <f>IF(O27&gt;0,N27/O27,"")</f>
        <v>0.42038216560509556</v>
      </c>
      <c r="Q27" s="74">
        <f>MAX(Q24,Q25,Q26)</f>
        <v>4</v>
      </c>
      <c r="R27" s="75">
        <f>SUM(R24:R26)</f>
        <v>4</v>
      </c>
      <c r="S27" s="81">
        <f>IF(R27&gt;3,2,IF(OR(H27&gt;3,COUNT(R24:R26)=3),IF(R27&gt;H27,2,IF(R27=H27,1,0)),""))</f>
        <v>2</v>
      </c>
    </row>
    <row r="28" spans="1:19" s="1" customFormat="1" ht="17.25" customHeight="1" thickBot="1">
      <c r="A28" s="46"/>
      <c r="B28" s="46"/>
      <c r="C28" s="46"/>
      <c r="D28" s="46"/>
      <c r="E28" s="46"/>
      <c r="F28" s="46"/>
      <c r="G28" s="46"/>
      <c r="H28" s="47" t="s">
        <v>3</v>
      </c>
      <c r="I28" s="82"/>
      <c r="J28" s="3"/>
      <c r="K28" s="46"/>
      <c r="L28" s="46"/>
      <c r="M28" s="46"/>
      <c r="N28" s="46"/>
      <c r="O28" s="46"/>
      <c r="P28" s="46"/>
      <c r="Q28" s="46"/>
      <c r="R28" s="47" t="s">
        <v>3</v>
      </c>
      <c r="S28" s="82"/>
    </row>
    <row r="29" spans="1:18" s="9" customFormat="1" ht="23.25" customHeight="1" thickBot="1">
      <c r="A29" s="33" t="s">
        <v>15</v>
      </c>
      <c r="B29" s="83" t="str">
        <f>'Onder Ons'!C1</f>
        <v>Onder Ons 3</v>
      </c>
      <c r="C29" s="83"/>
      <c r="D29" s="83"/>
      <c r="E29" s="83"/>
      <c r="F29" s="83"/>
      <c r="G29" s="83"/>
      <c r="H29" s="84"/>
      <c r="K29" s="33" t="s">
        <v>16</v>
      </c>
      <c r="L29" s="83" t="str">
        <f>'Mike''s'!C1</f>
        <v>Mike's 1</v>
      </c>
      <c r="M29" s="83"/>
      <c r="N29" s="83"/>
      <c r="O29" s="83"/>
      <c r="P29" s="83"/>
      <c r="Q29" s="83"/>
      <c r="R29" s="84"/>
    </row>
    <row r="30" spans="1:18" s="12" customFormat="1" ht="15" customHeight="1">
      <c r="A30" s="10"/>
      <c r="B30" s="10" t="s">
        <v>58</v>
      </c>
      <c r="C30" s="11" t="s">
        <v>1</v>
      </c>
      <c r="D30" s="11" t="s">
        <v>4</v>
      </c>
      <c r="E30" s="11" t="s">
        <v>48</v>
      </c>
      <c r="F30" s="11" t="s">
        <v>5</v>
      </c>
      <c r="G30" s="11" t="s">
        <v>49</v>
      </c>
      <c r="H30" s="11" t="s">
        <v>6</v>
      </c>
      <c r="K30" s="10"/>
      <c r="L30" s="10" t="s">
        <v>58</v>
      </c>
      <c r="M30" s="11" t="s">
        <v>1</v>
      </c>
      <c r="N30" s="11" t="s">
        <v>4</v>
      </c>
      <c r="O30" s="11" t="s">
        <v>48</v>
      </c>
      <c r="P30" s="11" t="s">
        <v>5</v>
      </c>
      <c r="Q30" s="11" t="s">
        <v>49</v>
      </c>
      <c r="R30" s="11" t="s">
        <v>6</v>
      </c>
    </row>
    <row r="31" spans="1:19" s="1" customFormat="1" ht="15" customHeight="1">
      <c r="A31" s="2">
        <f>'Onder Ons'!B39</f>
        <v>1</v>
      </c>
      <c r="B31" s="2" t="str">
        <f>IF('Onder Ons'!C39="","",'Onder Ons'!C39)</f>
        <v>Richard Dekker</v>
      </c>
      <c r="C31" s="2">
        <f>'Onder Ons'!D39</f>
        <v>47</v>
      </c>
      <c r="D31" s="2">
        <f>'Team E'!N31</f>
        <v>47</v>
      </c>
      <c r="E31" s="2">
        <f>'Team E'!O31</f>
        <v>57</v>
      </c>
      <c r="F31" s="18">
        <f>IF(E31&gt;0,ROUNDDOWN(D31/E31,3),"")</f>
        <v>0.824</v>
      </c>
      <c r="G31" s="2">
        <f>'Team E'!Q31</f>
        <v>4</v>
      </c>
      <c r="H31" s="2">
        <f>IF(E31&lt;1,"",IF(C31=D31,IF(M31=N31,1,2),IF(ROUNDDOWN(D31/C31,5)&lt;ROUNDDOWN(N31/M31,5),0,1)))</f>
        <v>2</v>
      </c>
      <c r="I31" s="9"/>
      <c r="J31" s="9"/>
      <c r="K31" s="2">
        <f>'Mike''s'!B39</f>
        <v>1</v>
      </c>
      <c r="L31" s="2" t="str">
        <f>IF('Mike''s'!C39="","",'Mike''s'!C39)</f>
        <v>Jan-Willem Geerts</v>
      </c>
      <c r="M31" s="2">
        <f>'Mike''s'!D39</f>
        <v>27</v>
      </c>
      <c r="N31" s="2">
        <f>'Team E'!D31</f>
        <v>24</v>
      </c>
      <c r="O31" s="2">
        <f>'Team E'!E31</f>
        <v>57</v>
      </c>
      <c r="P31" s="18">
        <f>IF(O31&gt;0,ROUNDDOWN(N31/O31,3),"")</f>
        <v>0.421</v>
      </c>
      <c r="Q31" s="2">
        <f>'Team E'!G31</f>
        <v>4</v>
      </c>
      <c r="R31" s="2">
        <f>IF(O31&lt;1,"",IF(M31=N31,IF(C31=D31,1,2),IF(ROUNDDOWN(N31/M31,5)&lt;ROUNDDOWN(D31/C31,5),0,1)))</f>
        <v>0</v>
      </c>
      <c r="S31" s="9"/>
    </row>
    <row r="32" spans="1:19" s="1" customFormat="1" ht="15" customHeight="1">
      <c r="A32" s="2">
        <f>'Onder Ons'!B40</f>
        <v>2</v>
      </c>
      <c r="B32" s="2" t="str">
        <f>IF('Onder Ons'!C40="","",'Onder Ons'!C40)</f>
        <v>Michael Dickmann</v>
      </c>
      <c r="C32" s="2">
        <f>'Onder Ons'!D40</f>
        <v>25</v>
      </c>
      <c r="D32" s="2">
        <f>'Team E'!N32</f>
        <v>18</v>
      </c>
      <c r="E32" s="2">
        <f>'Team E'!O32</f>
        <v>60</v>
      </c>
      <c r="F32" s="18">
        <f>IF(E32&gt;0,ROUNDDOWN(D32/E32,3),"")</f>
        <v>0.3</v>
      </c>
      <c r="G32" s="2">
        <f>'Team E'!Q32</f>
        <v>2</v>
      </c>
      <c r="H32" s="2">
        <f>IF(E32&lt;1,"",IF(C32=D32,IF(M32=N32,1,2),IF(ROUNDDOWN(D32/C32,5)&lt;ROUNDDOWN(N32/M32,5),0,1)))</f>
        <v>1</v>
      </c>
      <c r="I32" s="9"/>
      <c r="J32" s="9"/>
      <c r="K32" s="2">
        <f>'Mike''s'!B40</f>
        <v>2</v>
      </c>
      <c r="L32" s="2" t="str">
        <f>IF('Mike''s'!C40="","",'Mike''s'!C40)</f>
        <v>Fred van den Broek</v>
      </c>
      <c r="M32" s="2">
        <f>'Mike''s'!D40</f>
        <v>25</v>
      </c>
      <c r="N32" s="2">
        <f>'Team E'!D32</f>
        <v>17</v>
      </c>
      <c r="O32" s="2">
        <f>'Team E'!E32</f>
        <v>60</v>
      </c>
      <c r="P32" s="18">
        <f>IF(O32&gt;0,ROUNDDOWN(N32/O32,3),"")</f>
        <v>0.283</v>
      </c>
      <c r="Q32" s="2">
        <f>'Team E'!G32</f>
        <v>2</v>
      </c>
      <c r="R32" s="2">
        <f>IF(O32&lt;1,"",IF(M32=N32,IF(C32=D32,1,2),IF(ROUNDDOWN(N32/M32,5)&lt;ROUNDDOWN(D32/C32,5),0,1)))</f>
        <v>0</v>
      </c>
      <c r="S32" s="9"/>
    </row>
    <row r="33" spans="1:19" s="1" customFormat="1" ht="15" customHeight="1" thickBot="1">
      <c r="A33" s="2">
        <f>'Onder Ons'!B41</f>
        <v>3</v>
      </c>
      <c r="B33" s="2" t="str">
        <f>IF('Onder Ons'!C41="","",'Onder Ons'!C41)</f>
        <v>Bolle van der Laan</v>
      </c>
      <c r="C33" s="2">
        <f>'Onder Ons'!D41</f>
        <v>22</v>
      </c>
      <c r="D33" s="8">
        <f>'Team E'!N33</f>
        <v>20</v>
      </c>
      <c r="E33" s="8">
        <f>'Team E'!O33</f>
        <v>60</v>
      </c>
      <c r="F33" s="18">
        <f>IF(E33&gt;0,ROUNDDOWN(D33/E33,3),"")</f>
        <v>0.333</v>
      </c>
      <c r="G33" s="8">
        <f>'Team E'!Q33</f>
        <v>2</v>
      </c>
      <c r="H33" s="2">
        <f>IF(E33&lt;1,"",IF(C33=D33,IF(M33=N33,1,2),IF(ROUNDDOWN(D33/C33,5)&lt;ROUNDDOWN(N33/M33,5),0,1)))</f>
        <v>1</v>
      </c>
      <c r="I33" s="9"/>
      <c r="J33" s="9"/>
      <c r="K33" s="2">
        <f>'Mike''s'!B41</f>
        <v>3</v>
      </c>
      <c r="L33" s="2" t="str">
        <f>IF('Mike''s'!C41="","",'Mike''s'!C41)</f>
        <v>Ton Stijnman</v>
      </c>
      <c r="M33" s="2">
        <f>'Mike''s'!D41</f>
        <v>15</v>
      </c>
      <c r="N33" s="8">
        <f>'Team E'!D33</f>
        <v>12</v>
      </c>
      <c r="O33" s="8">
        <f>'Team E'!E33</f>
        <v>60</v>
      </c>
      <c r="P33" s="18">
        <f>IF(O33&gt;0,ROUNDDOWN(N33/O33,3),"")</f>
        <v>0.2</v>
      </c>
      <c r="Q33" s="8">
        <f>'Team E'!G33</f>
        <v>2</v>
      </c>
      <c r="R33" s="2">
        <f>IF(O33&lt;1,"",IF(M33=N33,IF(C33=D33,1,2),IF(ROUNDDOWN(N33/M33,5)&lt;ROUNDDOWN(D33/C33,5),0,1)))</f>
        <v>0</v>
      </c>
      <c r="S33" s="9"/>
    </row>
    <row r="34" spans="1:19" s="76" customFormat="1" ht="15" customHeight="1" thickBot="1">
      <c r="A34" s="69"/>
      <c r="B34" s="69"/>
      <c r="C34" s="70">
        <f>SUM(C31:C33)</f>
        <v>94</v>
      </c>
      <c r="D34" s="71">
        <f>SUM(D31:D33)</f>
        <v>85</v>
      </c>
      <c r="E34" s="72">
        <f>SUM(E31:E33)</f>
        <v>177</v>
      </c>
      <c r="F34" s="73">
        <f>IF(E34&gt;0,D34/E34,"")</f>
        <v>0.480225988700565</v>
      </c>
      <c r="G34" s="74">
        <f>MAX(G31,G32,G33)</f>
        <v>4</v>
      </c>
      <c r="H34" s="75">
        <f>SUM(H31:H33)</f>
        <v>4</v>
      </c>
      <c r="I34" s="81">
        <f>IF(H34&gt;3,2,IF(OR(R34&gt;3,COUNT(H31:H33)=3),IF(H34&gt;R34,2,IF(H34=R34,1,0)),""))</f>
        <v>2</v>
      </c>
      <c r="J34" s="3"/>
      <c r="K34" s="69"/>
      <c r="L34" s="69"/>
      <c r="M34" s="70">
        <f>SUM(M31:M33)</f>
        <v>67</v>
      </c>
      <c r="N34" s="71">
        <f>SUM(N31:N33)</f>
        <v>53</v>
      </c>
      <c r="O34" s="72">
        <f>SUM(O31:O33)</f>
        <v>177</v>
      </c>
      <c r="P34" s="73">
        <f>IF(O34&gt;0,N34/O34,"")</f>
        <v>0.2994350282485876</v>
      </c>
      <c r="Q34" s="74">
        <f>MAX(Q31,Q32,Q33)</f>
        <v>4</v>
      </c>
      <c r="R34" s="75">
        <f>SUM(R31:R33)</f>
        <v>0</v>
      </c>
      <c r="S34" s="81">
        <f>IF(R34&gt;3,2,IF(OR(H34&gt;3,COUNT(R31:R33)=3),IF(R34&gt;H34,2,IF(R34=H34,1,0)),""))</f>
        <v>0</v>
      </c>
    </row>
    <row r="35" spans="1:19" s="1" customFormat="1" ht="17.25" customHeight="1" thickBot="1">
      <c r="A35" s="46"/>
      <c r="B35" s="46"/>
      <c r="C35" s="46"/>
      <c r="D35" s="46"/>
      <c r="E35" s="46"/>
      <c r="F35" s="46"/>
      <c r="G35" s="46"/>
      <c r="H35" s="47" t="s">
        <v>3</v>
      </c>
      <c r="I35" s="82"/>
      <c r="J35" s="3"/>
      <c r="K35" s="46"/>
      <c r="L35" s="46"/>
      <c r="M35" s="46"/>
      <c r="N35" s="46"/>
      <c r="O35" s="46"/>
      <c r="P35" s="46"/>
      <c r="Q35" s="46"/>
      <c r="R35" s="47" t="s">
        <v>3</v>
      </c>
      <c r="S35" s="82"/>
    </row>
  </sheetData>
  <sheetProtection password="CB45" sheet="1" selectLockedCells="1" selectUnlockedCells="1"/>
  <mergeCells count="20">
    <mergeCell ref="B29:H29"/>
    <mergeCell ref="L29:R29"/>
    <mergeCell ref="I34:I35"/>
    <mergeCell ref="S34:S35"/>
    <mergeCell ref="I27:I28"/>
    <mergeCell ref="S27:S28"/>
    <mergeCell ref="B22:H22"/>
    <mergeCell ref="L22:R22"/>
    <mergeCell ref="I13:I14"/>
    <mergeCell ref="S13:S14"/>
    <mergeCell ref="I20:I21"/>
    <mergeCell ref="S20:S21"/>
    <mergeCell ref="B15:H15"/>
    <mergeCell ref="L15:R15"/>
    <mergeCell ref="I6:I7"/>
    <mergeCell ref="S6:S7"/>
    <mergeCell ref="B1:H1"/>
    <mergeCell ref="L1:R1"/>
    <mergeCell ref="B8:H8"/>
    <mergeCell ref="L8:R8"/>
  </mergeCells>
  <conditionalFormatting sqref="H3:H5">
    <cfRule type="uniqueValues" priority="1" dxfId="0" stopIfTrue="1">
      <formula>AND(COUNTIF($H$3:$H$5,H3)=1,NOT(ISBLANK(H3)))</formula>
    </cfRule>
  </conditionalFormatting>
  <printOptions/>
  <pageMargins left="0.47244094488188976" right="0.3937007874015748" top="0.31496062992125984" bottom="0.31496062992125984" header="0.31496062992125984" footer="0.31496062992125984"/>
  <pageSetup fitToHeight="1" fitToWidth="1" horizontalDpi="300" verticalDpi="3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K21" sqref="K21"/>
    </sheetView>
  </sheetViews>
  <sheetFormatPr defaultColWidth="14.00390625" defaultRowHeight="27" customHeight="1"/>
  <cols>
    <col min="1" max="1" width="15.28125" style="34" customWidth="1"/>
    <col min="2" max="2" width="30.7109375" style="15" customWidth="1"/>
    <col min="3" max="3" width="8.57421875" style="15" customWidth="1"/>
    <col min="4" max="4" width="8.7109375" style="15" customWidth="1"/>
    <col min="5" max="6" width="7.7109375" style="15" customWidth="1"/>
    <col min="7" max="7" width="30.7109375" style="15" customWidth="1"/>
    <col min="8" max="9" width="8.7109375" style="15" customWidth="1"/>
    <col min="10" max="11" width="7.7109375" style="15" customWidth="1"/>
    <col min="12" max="16" width="14.00390625" style="16" customWidth="1"/>
    <col min="17" max="16384" width="14.00390625" style="15" customWidth="1"/>
  </cols>
  <sheetData>
    <row r="1" spans="1:11" ht="54" customHeight="1">
      <c r="A1" s="85" t="s">
        <v>20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7" customHeight="1">
      <c r="A2" s="17" t="s">
        <v>21</v>
      </c>
      <c r="B2" s="16"/>
      <c r="C2" s="42" t="s">
        <v>47</v>
      </c>
      <c r="D2" s="43" t="s">
        <v>4</v>
      </c>
      <c r="E2" s="43" t="s">
        <v>48</v>
      </c>
      <c r="F2" s="43" t="s">
        <v>49</v>
      </c>
      <c r="G2" s="16"/>
      <c r="H2" s="42" t="s">
        <v>47</v>
      </c>
      <c r="I2" s="43" t="s">
        <v>4</v>
      </c>
      <c r="J2" s="43" t="s">
        <v>48</v>
      </c>
      <c r="K2" s="43" t="s">
        <v>49</v>
      </c>
    </row>
    <row r="3" spans="1:11" ht="27" customHeight="1">
      <c r="A3" s="48" t="s">
        <v>60</v>
      </c>
      <c r="B3" s="16" t="str">
        <f>IF('BV''75'!C33="","",'BV''75'!C33)</f>
        <v>Leo Portengen</v>
      </c>
      <c r="C3" s="16">
        <f>IF('BV''75'!D33="","",'BV''75'!D33)</f>
        <v>35</v>
      </c>
      <c r="D3" s="50">
        <v>27</v>
      </c>
      <c r="E3" s="50">
        <v>50</v>
      </c>
      <c r="F3" s="50">
        <v>4</v>
      </c>
      <c r="G3" s="16" t="str">
        <f>IF('Mike''s'!C15="","",'Mike''s'!C15)</f>
        <v>Jan-Willem Geerts</v>
      </c>
      <c r="H3" s="16">
        <f>IF('Mike''s'!D15="","",'Mike''s'!D15)</f>
        <v>27</v>
      </c>
      <c r="I3" s="50">
        <v>27</v>
      </c>
      <c r="J3" s="44">
        <f>IF(E3="","",E3)</f>
        <v>50</v>
      </c>
      <c r="K3" s="50">
        <v>5</v>
      </c>
    </row>
    <row r="4" spans="1:11" ht="15" customHeight="1">
      <c r="A4" s="48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7" customHeight="1">
      <c r="A5" s="48" t="s">
        <v>59</v>
      </c>
      <c r="B5" s="16" t="str">
        <f>IF('Mike''s'!C40="","",'Mike''s'!C40)</f>
        <v>Fred van den Broek</v>
      </c>
      <c r="C5" s="16">
        <f>IF('Mike''s'!D40="","",'Mike''s'!D40)</f>
        <v>25</v>
      </c>
      <c r="D5" s="50">
        <v>17</v>
      </c>
      <c r="E5" s="50">
        <v>60</v>
      </c>
      <c r="F5" s="50">
        <v>2</v>
      </c>
      <c r="G5" s="16" t="str">
        <f>IF('Onder Ons'!C40="","",'Onder Ons'!C40)</f>
        <v>Michael Dickmann</v>
      </c>
      <c r="H5" s="16">
        <f>IF('Onder Ons'!D40="","",'Onder Ons'!D40)</f>
        <v>25</v>
      </c>
      <c r="I5" s="50">
        <v>18</v>
      </c>
      <c r="J5" s="44">
        <f aca="true" t="shared" si="0" ref="J5:J21">IF(E5="","",E5)</f>
        <v>60</v>
      </c>
      <c r="K5" s="50">
        <v>2</v>
      </c>
    </row>
    <row r="6" spans="1:11" ht="15" customHeight="1">
      <c r="A6" s="48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7" customHeight="1">
      <c r="A7" s="48" t="s">
        <v>39</v>
      </c>
      <c r="B7" s="16" t="str">
        <f>IF(Carambole!C39="","",Carambole!C39)</f>
        <v>Jos Sisak</v>
      </c>
      <c r="C7" s="16">
        <f>IF(Carambole!D39="","",Carambole!D39)</f>
        <v>19</v>
      </c>
      <c r="D7" s="50">
        <v>19</v>
      </c>
      <c r="E7" s="50">
        <v>41</v>
      </c>
      <c r="F7" s="50">
        <v>3</v>
      </c>
      <c r="G7" s="16" t="str">
        <f>IF('Onder Ons'!C21="","",'Onder Ons'!C21)</f>
        <v>Richard Dekker</v>
      </c>
      <c r="H7" s="16">
        <f>IF('Onder Ons'!D21="","",'Onder Ons'!D21)</f>
        <v>47</v>
      </c>
      <c r="I7" s="50">
        <v>44</v>
      </c>
      <c r="J7" s="44">
        <f t="shared" si="0"/>
        <v>41</v>
      </c>
      <c r="K7" s="50">
        <v>7</v>
      </c>
    </row>
    <row r="8" spans="1:11" ht="15" customHeight="1">
      <c r="A8" s="48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7" customHeight="1">
      <c r="A9" s="48" t="s">
        <v>40</v>
      </c>
      <c r="B9" s="16" t="str">
        <f>IF('BV''75'!C28="","",'BV''75'!C28)</f>
        <v>Klaas Hopman</v>
      </c>
      <c r="C9" s="16">
        <f>IF('BV''75'!D28="","",'BV''75'!D28)</f>
        <v>23</v>
      </c>
      <c r="D9" s="50">
        <v>23</v>
      </c>
      <c r="E9" s="50">
        <v>48</v>
      </c>
      <c r="F9" s="50">
        <v>2</v>
      </c>
      <c r="G9" s="16" t="str">
        <f>IF(Maarschalk!C16="","",Maarschalk!C16)</f>
        <v>Willem van Wilgenburg</v>
      </c>
      <c r="H9" s="16">
        <f>IF(Maarschalk!D16="","",Maarschalk!D16)</f>
        <v>19</v>
      </c>
      <c r="I9" s="50">
        <v>8</v>
      </c>
      <c r="J9" s="44">
        <f t="shared" si="0"/>
        <v>48</v>
      </c>
      <c r="K9" s="50">
        <v>1</v>
      </c>
    </row>
    <row r="10" spans="1:11" ht="15" customHeight="1">
      <c r="A10" s="48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7" customHeight="1">
      <c r="A11" s="48" t="s">
        <v>41</v>
      </c>
      <c r="B11" s="16" t="str">
        <f>IF('BV''75'!C29="","",'BV''75'!C29)</f>
        <v>Dorus Netten</v>
      </c>
      <c r="C11" s="16">
        <f>IF('BV''75'!D29="","",'BV''75'!D29)</f>
        <v>23</v>
      </c>
      <c r="D11" s="50">
        <v>23</v>
      </c>
      <c r="E11" s="50">
        <v>46</v>
      </c>
      <c r="F11" s="50">
        <v>4</v>
      </c>
      <c r="G11" s="16" t="str">
        <f>IF(Maarschalk!C17="","",Maarschalk!C17)</f>
        <v>Jan Veldwijk</v>
      </c>
      <c r="H11" s="16">
        <f>IF(Maarschalk!D17="","",Maarschalk!D17)</f>
        <v>18</v>
      </c>
      <c r="I11" s="50">
        <v>15</v>
      </c>
      <c r="J11" s="44">
        <f t="shared" si="0"/>
        <v>46</v>
      </c>
      <c r="K11" s="50">
        <v>3</v>
      </c>
    </row>
    <row r="12" spans="1:11" ht="15" customHeight="1">
      <c r="A12" s="48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7" customHeight="1">
      <c r="A13" s="48" t="s">
        <v>42</v>
      </c>
      <c r="B13" s="16" t="str">
        <f>IF(Carambole!C22="","",Carambole!C22)</f>
        <v>Bertus vd Dikkenberg</v>
      </c>
      <c r="C13" s="16">
        <f>IF(Carambole!D22="","",Carambole!D22)</f>
        <v>16</v>
      </c>
      <c r="D13" s="50">
        <v>16</v>
      </c>
      <c r="E13" s="50">
        <v>48</v>
      </c>
      <c r="F13" s="50">
        <v>3</v>
      </c>
      <c r="G13" s="16" t="str">
        <f>IF(DOS!C22="","",DOS!C22)</f>
        <v>Marin Kamerbeek</v>
      </c>
      <c r="H13" s="16">
        <f>IF(DOS!D22="","",DOS!D22)</f>
        <v>16</v>
      </c>
      <c r="I13" s="50">
        <v>7</v>
      </c>
      <c r="J13" s="44">
        <f t="shared" si="0"/>
        <v>48</v>
      </c>
      <c r="K13" s="50">
        <v>1</v>
      </c>
    </row>
    <row r="14" spans="1:11" ht="15" customHeight="1">
      <c r="A14" s="48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7" customHeight="1">
      <c r="A15" s="48" t="s">
        <v>43</v>
      </c>
      <c r="B15" s="16" t="str">
        <f>IF(Carambole!C35="","",Carambole!C35)</f>
        <v>Hans de Ridder</v>
      </c>
      <c r="C15" s="16">
        <f>IF(Carambole!D35="","",Carambole!D35)</f>
        <v>15</v>
      </c>
      <c r="D15" s="50">
        <v>5</v>
      </c>
      <c r="E15" s="50">
        <v>36</v>
      </c>
      <c r="F15" s="50">
        <v>2</v>
      </c>
      <c r="G15" s="16" t="str">
        <f>IF('Mike''s'!C23="","",'Mike''s'!C23)</f>
        <v>Ton Stijnman</v>
      </c>
      <c r="H15" s="16">
        <f>IF('Mike''s'!D23="","",'Mike''s'!D23)</f>
        <v>15</v>
      </c>
      <c r="I15" s="50">
        <v>15</v>
      </c>
      <c r="J15" s="44">
        <f>IF(E15="","",E15)</f>
        <v>36</v>
      </c>
      <c r="K15" s="50">
        <v>5</v>
      </c>
    </row>
    <row r="16" spans="1:11" ht="27" customHeight="1">
      <c r="A16" s="17" t="s">
        <v>22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7" customHeight="1">
      <c r="A17" s="48" t="s">
        <v>44</v>
      </c>
      <c r="B17" s="16" t="str">
        <f>IF(DOS!C41="","",DOS!C41)</f>
        <v>Lancelot Hoenderdos</v>
      </c>
      <c r="C17" s="16">
        <f>IF(DOS!D41="","",DOS!D41)</f>
        <v>15</v>
      </c>
      <c r="D17" s="50">
        <v>11</v>
      </c>
      <c r="E17" s="50">
        <v>60</v>
      </c>
      <c r="F17" s="50">
        <v>2</v>
      </c>
      <c r="G17" s="16" t="str">
        <f>IF('Onder Ons'!C29="","",'Onder Ons'!C29)</f>
        <v>Bolle van der Laan</v>
      </c>
      <c r="H17" s="16">
        <f>IF('Onder Ons'!D29="","",'Onder Ons'!D29)</f>
        <v>22</v>
      </c>
      <c r="I17" s="50">
        <v>10</v>
      </c>
      <c r="J17" s="44">
        <f t="shared" si="0"/>
        <v>60</v>
      </c>
      <c r="K17" s="50">
        <v>2</v>
      </c>
    </row>
    <row r="18" spans="1:11" ht="15" customHeight="1">
      <c r="A18" s="48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7" customHeight="1">
      <c r="A19" s="48" t="s">
        <v>45</v>
      </c>
      <c r="B19" s="16" t="str">
        <f>IF('BV''75'!C34="","",'BV''75'!C34)</f>
        <v>Tom Gerbranda</v>
      </c>
      <c r="C19" s="16">
        <f>IF('BV''75'!D34="","",'BV''75'!D34)</f>
        <v>27</v>
      </c>
      <c r="D19" s="50">
        <v>20</v>
      </c>
      <c r="E19" s="50">
        <v>47</v>
      </c>
      <c r="F19" s="50">
        <v>6</v>
      </c>
      <c r="G19" s="16" t="str">
        <f>IF('Mike''s'!C16="","",'Mike''s'!C16)</f>
        <v>Fred van den Broek</v>
      </c>
      <c r="H19" s="16">
        <f>IF('Mike''s'!D16="","",'Mike''s'!D16)</f>
        <v>25</v>
      </c>
      <c r="I19" s="50">
        <v>25</v>
      </c>
      <c r="J19" s="44">
        <f t="shared" si="0"/>
        <v>47</v>
      </c>
      <c r="K19" s="50">
        <v>4</v>
      </c>
    </row>
    <row r="20" spans="1:11" ht="15" customHeight="1">
      <c r="A20" s="48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7" customHeight="1">
      <c r="A21" s="48" t="s">
        <v>46</v>
      </c>
      <c r="B21" s="16" t="str">
        <f>IF('BV''75'!C21="","",'BV''75'!C21)</f>
        <v>Tom Gerbranda</v>
      </c>
      <c r="C21" s="16">
        <f>IF('BV''75'!D21="","",'BV''75'!D21)</f>
        <v>27</v>
      </c>
      <c r="D21" s="50">
        <v>23</v>
      </c>
      <c r="E21" s="50">
        <v>60</v>
      </c>
      <c r="F21" s="50">
        <v>3</v>
      </c>
      <c r="G21" s="16" t="str">
        <f>IF(DOS!C15="","",DOS!C15)</f>
        <v>Danny van der Laan</v>
      </c>
      <c r="H21" s="16">
        <f>IF(DOS!D15="","",DOS!D15)</f>
        <v>31</v>
      </c>
      <c r="I21" s="50">
        <v>18</v>
      </c>
      <c r="J21" s="44">
        <f t="shared" si="0"/>
        <v>60</v>
      </c>
      <c r="K21" s="50">
        <v>3</v>
      </c>
    </row>
    <row r="22" s="16" customFormat="1" ht="15" customHeight="1">
      <c r="A22" s="48"/>
    </row>
    <row r="23" spans="1:2" s="16" customFormat="1" ht="27" customHeight="1">
      <c r="A23" s="78" t="s">
        <v>50</v>
      </c>
      <c r="B23" s="16" t="s">
        <v>23</v>
      </c>
    </row>
    <row r="24" s="16" customFormat="1" ht="15" customHeight="1">
      <c r="A24" s="49"/>
    </row>
    <row r="25" spans="1:2" s="16" customFormat="1" ht="27" customHeight="1">
      <c r="A25" s="78" t="s">
        <v>51</v>
      </c>
      <c r="B25" s="16" t="s">
        <v>23</v>
      </c>
    </row>
  </sheetData>
  <sheetProtection password="CB45" sheet="1" selectLockedCells="1"/>
  <mergeCells count="1">
    <mergeCell ref="A1:K1"/>
  </mergeCells>
  <printOptions/>
  <pageMargins left="0.1968503937007874" right="0.1968503937007874" top="0.14" bottom="0.12" header="0.12" footer="0.16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15" sqref="K15"/>
    </sheetView>
  </sheetViews>
  <sheetFormatPr defaultColWidth="14.00390625" defaultRowHeight="27" customHeight="1"/>
  <cols>
    <col min="1" max="1" width="15.28125" style="34" customWidth="1"/>
    <col min="2" max="2" width="30.7109375" style="15" customWidth="1"/>
    <col min="3" max="4" width="8.7109375" style="15" customWidth="1"/>
    <col min="5" max="6" width="7.7109375" style="15" customWidth="1"/>
    <col min="7" max="7" width="30.7109375" style="15" customWidth="1"/>
    <col min="8" max="9" width="8.7109375" style="15" customWidth="1"/>
    <col min="10" max="11" width="7.7109375" style="15" customWidth="1"/>
    <col min="12" max="16384" width="14.00390625" style="15" customWidth="1"/>
  </cols>
  <sheetData>
    <row r="1" spans="1:11" ht="54" customHeight="1">
      <c r="A1" s="85" t="s">
        <v>24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7" customHeight="1">
      <c r="A2" s="17" t="s">
        <v>21</v>
      </c>
      <c r="B2" s="16"/>
      <c r="C2" s="42" t="s">
        <v>47</v>
      </c>
      <c r="D2" s="43" t="s">
        <v>4</v>
      </c>
      <c r="E2" s="43" t="s">
        <v>48</v>
      </c>
      <c r="F2" s="43" t="s">
        <v>49</v>
      </c>
      <c r="G2" s="16"/>
      <c r="H2" s="42" t="s">
        <v>47</v>
      </c>
      <c r="I2" s="43" t="s">
        <v>4</v>
      </c>
      <c r="J2" s="43" t="s">
        <v>48</v>
      </c>
      <c r="K2" s="43" t="s">
        <v>49</v>
      </c>
    </row>
    <row r="3" spans="1:11" ht="27" customHeight="1">
      <c r="A3" s="48" t="s">
        <v>61</v>
      </c>
      <c r="B3" s="16" t="str">
        <f>IF(Carambole!C27="","",Carambole!C27)</f>
        <v>Jos Sisak</v>
      </c>
      <c r="C3" s="16">
        <f>IF(Carambole!D27="","",Carambole!D27)</f>
        <v>19</v>
      </c>
      <c r="D3" s="50">
        <v>10</v>
      </c>
      <c r="E3" s="50">
        <v>47</v>
      </c>
      <c r="F3" s="50">
        <v>2</v>
      </c>
      <c r="G3" s="16" t="str">
        <f>IF(Maarschalk!C21="","",Maarschalk!C21)</f>
        <v>Anton Brouwer</v>
      </c>
      <c r="H3" s="16">
        <f>IF(Maarschalk!D21="","",Maarschalk!D21)</f>
        <v>31</v>
      </c>
      <c r="I3" s="50">
        <v>31</v>
      </c>
      <c r="J3" s="44">
        <f>IF(E3="","",E3)</f>
        <v>47</v>
      </c>
      <c r="K3" s="50">
        <v>4</v>
      </c>
    </row>
    <row r="4" spans="1:11" ht="15" customHeight="1">
      <c r="A4" s="48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7" customHeight="1">
      <c r="A5" s="48" t="s">
        <v>62</v>
      </c>
      <c r="B5" s="16" t="str">
        <f>IF('BV''75'!C16="","",'BV''75'!C16)</f>
        <v>Klaas Hopman</v>
      </c>
      <c r="C5" s="16">
        <f>IF('BV''75'!D16="","",'BV''75'!D16)</f>
        <v>23</v>
      </c>
      <c r="D5" s="50">
        <v>23</v>
      </c>
      <c r="E5" s="50">
        <v>50</v>
      </c>
      <c r="F5" s="50"/>
      <c r="G5" s="16" t="str">
        <f>IF(Carambole!C16="","",Carambole!C16)</f>
        <v>Bertus vd Dikkenberg</v>
      </c>
      <c r="H5" s="16">
        <f>IF(Carambole!D16="","",Carambole!D16)</f>
        <v>16</v>
      </c>
      <c r="I5" s="50">
        <v>10</v>
      </c>
      <c r="J5" s="44">
        <f aca="true" t="shared" si="0" ref="J5:J25">IF(E5="","",E5)</f>
        <v>50</v>
      </c>
      <c r="K5" s="50">
        <v>2</v>
      </c>
    </row>
    <row r="6" spans="1:11" ht="15" customHeight="1">
      <c r="A6" s="48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7" customHeight="1">
      <c r="A7" s="48" t="s">
        <v>63</v>
      </c>
      <c r="B7" s="16" t="str">
        <f>IF(DOS!C33="","",DOS!C33)</f>
        <v>Danny van der Laan</v>
      </c>
      <c r="C7" s="16">
        <f>IF(DOS!D33="","",DOS!D33)</f>
        <v>31</v>
      </c>
      <c r="D7" s="50">
        <v>21</v>
      </c>
      <c r="E7" s="50">
        <v>36</v>
      </c>
      <c r="F7" s="50">
        <v>3</v>
      </c>
      <c r="G7" s="16" t="str">
        <f>IF('Mike''s'!C27="","",'Mike''s'!C27)</f>
        <v>Jan-Willem Geerts</v>
      </c>
      <c r="H7" s="16">
        <f>IF('Mike''s'!D27="","",'Mike''s'!D27)</f>
        <v>27</v>
      </c>
      <c r="I7" s="50">
        <v>27</v>
      </c>
      <c r="J7" s="44">
        <f t="shared" si="0"/>
        <v>36</v>
      </c>
      <c r="K7" s="50">
        <v>4</v>
      </c>
    </row>
    <row r="8" spans="1:11" ht="15" customHeight="1">
      <c r="A8" s="48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7" customHeight="1">
      <c r="A9" s="48" t="s">
        <v>64</v>
      </c>
      <c r="B9" s="16" t="str">
        <f>IF(DOS!C34="","",DOS!C34)</f>
        <v>Marin Kamerbeek</v>
      </c>
      <c r="C9" s="16">
        <f>IF(DOS!D34="","",DOS!D34)</f>
        <v>16</v>
      </c>
      <c r="D9" s="50">
        <v>16</v>
      </c>
      <c r="E9" s="50">
        <v>55</v>
      </c>
      <c r="F9" s="50">
        <v>3</v>
      </c>
      <c r="G9" s="16" t="str">
        <f>IF('Mike''s'!C28="","",'Mike''s'!C28)</f>
        <v>Fred van den Broek</v>
      </c>
      <c r="H9" s="16">
        <f>IF('Mike''s'!D28="","",'Mike''s'!D28)</f>
        <v>25</v>
      </c>
      <c r="I9" s="50">
        <v>20</v>
      </c>
      <c r="J9" s="44">
        <f t="shared" si="0"/>
        <v>55</v>
      </c>
      <c r="K9" s="50">
        <v>3</v>
      </c>
    </row>
    <row r="10" spans="1:11" ht="15" customHeight="1">
      <c r="A10" s="48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7" customHeight="1">
      <c r="A11" s="48" t="s">
        <v>65</v>
      </c>
      <c r="B11" s="16" t="str">
        <f>IF(Carambole!C41="","",Carambole!C41)</f>
        <v>Hans de Ridder</v>
      </c>
      <c r="C11" s="16">
        <f>IF(Carambole!D41="","",Carambole!D41)</f>
        <v>15</v>
      </c>
      <c r="D11" s="50">
        <v>14</v>
      </c>
      <c r="E11" s="50">
        <v>55</v>
      </c>
      <c r="F11" s="50">
        <v>2</v>
      </c>
      <c r="G11" s="16" t="str">
        <f>IF('Onder Ons'!C23="","",'Onder Ons'!C23)</f>
        <v>Bolle van der Laan</v>
      </c>
      <c r="H11" s="16">
        <f>IF('Onder Ons'!D23="","",'Onder Ons'!D23)</f>
        <v>22</v>
      </c>
      <c r="I11" s="50">
        <v>22</v>
      </c>
      <c r="J11" s="44">
        <f t="shared" si="0"/>
        <v>55</v>
      </c>
      <c r="K11" s="50">
        <v>2</v>
      </c>
    </row>
    <row r="12" spans="1:11" ht="15" customHeight="1">
      <c r="A12" s="48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7" customHeight="1">
      <c r="A13" s="48" t="s">
        <v>66</v>
      </c>
      <c r="B13" s="16" t="str">
        <f>IF('BV''75'!C39="","",'BV''75'!C39)</f>
        <v>Leo Portengen</v>
      </c>
      <c r="C13" s="16">
        <f>IF('BV''75'!D39="","",'BV''75'!D39)</f>
        <v>35</v>
      </c>
      <c r="D13" s="50">
        <v>31</v>
      </c>
      <c r="E13" s="50">
        <v>42</v>
      </c>
      <c r="F13" s="50">
        <v>5</v>
      </c>
      <c r="G13" s="16" t="str">
        <f>IF('Onder Ons'!C15="","",'Onder Ons'!C15)</f>
        <v>Richard Dekker</v>
      </c>
      <c r="H13" s="16">
        <f>IF('Onder Ons'!D15="","",'Onder Ons'!D15)</f>
        <v>47</v>
      </c>
      <c r="I13" s="50">
        <v>47</v>
      </c>
      <c r="J13" s="44">
        <f t="shared" si="0"/>
        <v>42</v>
      </c>
      <c r="K13" s="50">
        <v>7</v>
      </c>
    </row>
    <row r="14" spans="1:11" ht="15" customHeight="1">
      <c r="A14" s="48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7" customHeight="1">
      <c r="A15" s="48" t="s">
        <v>67</v>
      </c>
      <c r="B15" s="16" t="str">
        <f>IF('BV''75'!C23="","",'BV''75'!C23)</f>
        <v>Ap van 't Hof</v>
      </c>
      <c r="C15" s="16">
        <f>IF('BV''75'!D23="","",'BV''75'!D23)</f>
        <v>22</v>
      </c>
      <c r="D15" s="50">
        <v>22</v>
      </c>
      <c r="E15" s="50">
        <v>59</v>
      </c>
      <c r="F15" s="50">
        <v>3</v>
      </c>
      <c r="G15" s="16" t="str">
        <f>IF(DOS!C17="","",DOS!C17)</f>
        <v>Lancelot Hoenderdos</v>
      </c>
      <c r="H15" s="16">
        <f>IF(DOS!D17="","",DOS!D17)</f>
        <v>15</v>
      </c>
      <c r="I15" s="50">
        <v>9</v>
      </c>
      <c r="J15" s="44">
        <f t="shared" si="0"/>
        <v>59</v>
      </c>
      <c r="K15" s="50">
        <v>2</v>
      </c>
    </row>
    <row r="16" spans="1:11" ht="27" customHeight="1">
      <c r="A16" s="17" t="s">
        <v>22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7" customHeight="1">
      <c r="A17" s="48" t="s">
        <v>68</v>
      </c>
      <c r="B17" s="16" t="str">
        <f>IF(DOS!C27="","",DOS!C27)</f>
        <v>Danny van der Laan</v>
      </c>
      <c r="C17" s="16">
        <f>IF(DOS!D27="","",DOS!D27)</f>
        <v>31</v>
      </c>
      <c r="D17" s="50">
        <v>30</v>
      </c>
      <c r="E17" s="50">
        <v>51</v>
      </c>
      <c r="F17" s="50">
        <v>4</v>
      </c>
      <c r="G17" s="16" t="str">
        <f>IF(Maarschalk!C27="","",Maarschalk!C27)</f>
        <v>Anton Brouwer</v>
      </c>
      <c r="H17" s="16">
        <f>IF(Maarschalk!D27="","",Maarschalk!D27)</f>
        <v>31</v>
      </c>
      <c r="I17" s="50">
        <v>31</v>
      </c>
      <c r="J17" s="44">
        <f t="shared" si="0"/>
        <v>51</v>
      </c>
      <c r="K17" s="50">
        <v>3</v>
      </c>
    </row>
    <row r="18" spans="1:11" ht="15" customHeight="1">
      <c r="A18" s="48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7" customHeight="1">
      <c r="A19" s="48" t="s">
        <v>69</v>
      </c>
      <c r="B19" s="16" t="str">
        <f>IF(Carambole!C28="","",Carambole!C28)</f>
        <v>Bertus vd Dikkenberg</v>
      </c>
      <c r="C19" s="16">
        <f>IF(Carambole!D28="","",Carambole!D28)</f>
        <v>16</v>
      </c>
      <c r="D19" s="50">
        <v>16</v>
      </c>
      <c r="E19" s="50">
        <v>46</v>
      </c>
      <c r="F19" s="50">
        <v>2</v>
      </c>
      <c r="G19" s="16" t="str">
        <f>IF(Maarschalk!C22="","",Maarschalk!C22)</f>
        <v>Leo Walbeek</v>
      </c>
      <c r="H19" s="16">
        <f>IF(Maarschalk!D22="","",Maarschalk!D22)</f>
        <v>22</v>
      </c>
      <c r="I19" s="50">
        <v>21</v>
      </c>
      <c r="J19" s="44">
        <f t="shared" si="0"/>
        <v>46</v>
      </c>
      <c r="K19" s="50">
        <v>4</v>
      </c>
    </row>
    <row r="20" spans="1:11" ht="15" customHeight="1">
      <c r="A20" s="48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7" customHeight="1">
      <c r="A21" s="48" t="s">
        <v>70</v>
      </c>
      <c r="B21" s="16" t="str">
        <f>IF(Carambole!C33="","",Carambole!C33)</f>
        <v>Jos Sisak</v>
      </c>
      <c r="C21" s="16">
        <f>IF(Carambole!D33="","",Carambole!D33)</f>
        <v>19</v>
      </c>
      <c r="D21" s="50">
        <v>19</v>
      </c>
      <c r="E21" s="50">
        <v>29</v>
      </c>
      <c r="F21" s="50">
        <v>5</v>
      </c>
      <c r="G21" s="16" t="str">
        <f>IF('Mike''s'!C21="","",'Mike''s'!C21)</f>
        <v>Jan-Willem Geerts</v>
      </c>
      <c r="H21" s="16">
        <f>IF('Mike''s'!D21="","",'Mike''s'!D21)</f>
        <v>27</v>
      </c>
      <c r="I21" s="50">
        <v>18</v>
      </c>
      <c r="J21" s="44">
        <f t="shared" si="0"/>
        <v>29</v>
      </c>
      <c r="K21" s="50">
        <v>3</v>
      </c>
    </row>
    <row r="22" spans="1:11" ht="15" customHeight="1">
      <c r="A22" s="51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7" customHeight="1">
      <c r="A23" s="48" t="s">
        <v>71</v>
      </c>
      <c r="B23" s="16" t="str">
        <f>IF(Maarschalk!C40="","",Maarschalk!C40)</f>
        <v>Leo Walbeek</v>
      </c>
      <c r="C23" s="16">
        <f>IF(Maarschalk!D40="","",Maarschalk!D40)</f>
        <v>22</v>
      </c>
      <c r="D23" s="50">
        <v>22</v>
      </c>
      <c r="E23" s="50">
        <v>60</v>
      </c>
      <c r="F23" s="50">
        <v>2</v>
      </c>
      <c r="G23" s="16" t="str">
        <f>IF('Onder Ons'!C34="","",'Onder Ons'!C34)</f>
        <v>Michael Dickmann</v>
      </c>
      <c r="H23" s="16">
        <f>IF('Onder Ons'!D34="","",'Onder Ons'!D34)</f>
        <v>25</v>
      </c>
      <c r="I23" s="50">
        <v>21</v>
      </c>
      <c r="J23" s="44">
        <f t="shared" si="0"/>
        <v>60</v>
      </c>
      <c r="K23" s="50">
        <v>3</v>
      </c>
    </row>
    <row r="24" spans="1:11" ht="15" customHeight="1">
      <c r="A24" s="48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48" t="s">
        <v>72</v>
      </c>
      <c r="B25" s="16" t="str">
        <f>IF(Maarschalk!C35="","",Maarschalk!C35)</f>
        <v>Jan Veldwijk</v>
      </c>
      <c r="C25" s="16">
        <f>IF(Maarschalk!D35="","",Maarschalk!D35)</f>
        <v>18</v>
      </c>
      <c r="D25" s="50">
        <v>12</v>
      </c>
      <c r="E25" s="50">
        <v>54</v>
      </c>
      <c r="F25" s="50">
        <v>2</v>
      </c>
      <c r="G25" s="16" t="str">
        <f>IF('Mike''s'!C35="","",'Mike''s'!C35)</f>
        <v>Ton Stijnman</v>
      </c>
      <c r="H25" s="16">
        <f>IF('Mike''s'!D35="","",'Mike''s'!D35)</f>
        <v>15</v>
      </c>
      <c r="I25" s="50">
        <v>15</v>
      </c>
      <c r="J25" s="44">
        <f t="shared" si="0"/>
        <v>54</v>
      </c>
      <c r="K25" s="50">
        <v>2</v>
      </c>
    </row>
    <row r="26" spans="1:11" ht="27" customHeight="1">
      <c r="A26" s="51"/>
      <c r="D26" s="16"/>
      <c r="E26" s="16"/>
      <c r="F26" s="16"/>
      <c r="G26" s="16"/>
      <c r="H26" s="16"/>
      <c r="I26" s="16"/>
      <c r="J26" s="16"/>
      <c r="K26" s="16"/>
    </row>
  </sheetData>
  <sheetProtection password="CB45" sheet="1" selectLockedCells="1"/>
  <mergeCells count="1">
    <mergeCell ref="A1:K1"/>
  </mergeCells>
  <printOptions/>
  <pageMargins left="0.15748031496062992" right="0.1968503937007874" top="0.13" bottom="0.12" header="0.12" footer="0.1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4">
      <selection activeCell="D25" sqref="D25"/>
    </sheetView>
  </sheetViews>
  <sheetFormatPr defaultColWidth="14.00390625" defaultRowHeight="27" customHeight="1"/>
  <cols>
    <col min="1" max="1" width="15.28125" style="34" customWidth="1"/>
    <col min="2" max="2" width="30.7109375" style="15" customWidth="1"/>
    <col min="3" max="4" width="8.7109375" style="15" customWidth="1"/>
    <col min="5" max="6" width="7.7109375" style="15" customWidth="1"/>
    <col min="7" max="7" width="30.7109375" style="15" customWidth="1"/>
    <col min="8" max="9" width="8.7109375" style="15" customWidth="1"/>
    <col min="10" max="11" width="7.7109375" style="15" customWidth="1"/>
    <col min="12" max="16384" width="14.00390625" style="15" customWidth="1"/>
  </cols>
  <sheetData>
    <row r="1" spans="1:11" ht="54" customHeight="1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7" customHeight="1">
      <c r="A2" s="17" t="s">
        <v>21</v>
      </c>
      <c r="B2" s="16"/>
      <c r="C2" s="42" t="s">
        <v>47</v>
      </c>
      <c r="D2" s="43" t="s">
        <v>4</v>
      </c>
      <c r="E2" s="43" t="s">
        <v>48</v>
      </c>
      <c r="F2" s="43" t="s">
        <v>49</v>
      </c>
      <c r="G2" s="16"/>
      <c r="H2" s="42" t="s">
        <v>47</v>
      </c>
      <c r="I2" s="43" t="s">
        <v>4</v>
      </c>
      <c r="J2" s="43" t="s">
        <v>48</v>
      </c>
      <c r="K2" s="43" t="s">
        <v>49</v>
      </c>
    </row>
    <row r="3" spans="1:11" ht="27" customHeight="1">
      <c r="A3" s="48" t="s">
        <v>73</v>
      </c>
      <c r="B3" s="16" t="str">
        <f>IF(DOS!C39="","",DOS!C39)</f>
        <v>Danny van der Laan</v>
      </c>
      <c r="C3" s="16">
        <f>IF(DOS!D39="","",DOS!D39)</f>
        <v>31</v>
      </c>
      <c r="D3" s="50">
        <v>20</v>
      </c>
      <c r="E3" s="50">
        <v>33</v>
      </c>
      <c r="F3" s="50">
        <v>3</v>
      </c>
      <c r="G3" s="16" t="str">
        <f>IF('Onder Ons'!C27="","",'Onder Ons'!C27)</f>
        <v>Richard Dekker</v>
      </c>
      <c r="H3" s="16">
        <f>IF('Onder Ons'!D27="","",'Onder Ons'!D27)</f>
        <v>47</v>
      </c>
      <c r="I3" s="50">
        <v>47</v>
      </c>
      <c r="J3" s="44">
        <f>IF(E3="","",E3)</f>
        <v>33</v>
      </c>
      <c r="K3" s="50">
        <v>5</v>
      </c>
    </row>
    <row r="4" spans="1:11" ht="15" customHeight="1">
      <c r="A4" s="48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7" customHeight="1">
      <c r="A5" s="48" t="s">
        <v>74</v>
      </c>
      <c r="B5" s="16" t="str">
        <f>IF(DOS!C29="","",DOS!C29)</f>
        <v>Lancelot Hoenderdos</v>
      </c>
      <c r="C5" s="16">
        <f>IF(DOS!D29="","",DOS!D29)</f>
        <v>15</v>
      </c>
      <c r="D5" s="50">
        <v>10</v>
      </c>
      <c r="E5" s="50">
        <v>46</v>
      </c>
      <c r="F5" s="50">
        <v>2</v>
      </c>
      <c r="G5" s="16" t="str">
        <f>IF(Maarschalk!C29="","",Maarschalk!C29)</f>
        <v>Jan Veldwijk</v>
      </c>
      <c r="H5" s="16">
        <f>IF(Maarschalk!D29="","",Maarschalk!D29)</f>
        <v>18</v>
      </c>
      <c r="I5" s="50">
        <v>18</v>
      </c>
      <c r="J5" s="44">
        <f aca="true" t="shared" si="0" ref="J5:J25">IF(E5="","",E5)</f>
        <v>46</v>
      </c>
      <c r="K5" s="50">
        <v>3</v>
      </c>
    </row>
    <row r="6" spans="1:11" ht="15" customHeight="1">
      <c r="A6" s="48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7" customHeight="1">
      <c r="A7" s="48" t="s">
        <v>75</v>
      </c>
      <c r="B7" s="16" t="str">
        <f>IF('BV''75'!C17="","",'BV''75'!C17)</f>
        <v>Ap van 't Hof</v>
      </c>
      <c r="C7" s="16">
        <f>IF('BV''75'!D17="","",'BV''75'!D17)</f>
        <v>22</v>
      </c>
      <c r="D7" s="50">
        <v>19</v>
      </c>
      <c r="E7" s="50">
        <v>36</v>
      </c>
      <c r="F7" s="50">
        <v>6</v>
      </c>
      <c r="G7" s="16" t="str">
        <f>IF(Carambole!C17="","",Carambole!C17)</f>
        <v>Hans de Ridder</v>
      </c>
      <c r="H7" s="16">
        <f>IF(Carambole!D17="","",Carambole!D17)</f>
        <v>15</v>
      </c>
      <c r="I7" s="50">
        <v>15</v>
      </c>
      <c r="J7" s="44">
        <f t="shared" si="0"/>
        <v>36</v>
      </c>
      <c r="K7" s="50">
        <v>4</v>
      </c>
    </row>
    <row r="8" spans="1:11" ht="15" customHeight="1">
      <c r="A8" s="48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7" customHeight="1">
      <c r="A9" s="48" t="s">
        <v>76</v>
      </c>
      <c r="B9" s="16" t="str">
        <f>IF(Carambole!C40="","",Carambole!C40)</f>
        <v>Bertus vd Dikkenberg</v>
      </c>
      <c r="C9" s="16">
        <f>IF(Carambole!D40="","",Carambole!D40)</f>
        <v>16</v>
      </c>
      <c r="D9" s="50">
        <v>16</v>
      </c>
      <c r="E9" s="50">
        <v>26</v>
      </c>
      <c r="F9" s="50">
        <v>2</v>
      </c>
      <c r="G9" s="16" t="str">
        <f>IF('Onder Ons'!C22="","",'Onder Ons'!C22)</f>
        <v>Michael Dickmann</v>
      </c>
      <c r="H9" s="16">
        <f>IF('Onder Ons'!D22="","",'Onder Ons'!D22)</f>
        <v>25</v>
      </c>
      <c r="I9" s="50">
        <v>10</v>
      </c>
      <c r="J9" s="44">
        <f t="shared" si="0"/>
        <v>26</v>
      </c>
      <c r="K9" s="50">
        <v>2</v>
      </c>
    </row>
    <row r="10" spans="1:11" ht="15" customHeight="1">
      <c r="A10" s="48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7" customHeight="1">
      <c r="A11" s="48" t="s">
        <v>77</v>
      </c>
      <c r="B11" s="16" t="str">
        <f>IF(Maarschalk!C33="","",Maarschalk!C33)</f>
        <v>Anton Brouwer</v>
      </c>
      <c r="C11" s="16">
        <f>IF(Maarschalk!D33="","",Maarschalk!D33)</f>
        <v>31</v>
      </c>
      <c r="D11" s="50">
        <v>31</v>
      </c>
      <c r="E11" s="50">
        <v>48</v>
      </c>
      <c r="F11" s="50">
        <v>5</v>
      </c>
      <c r="G11" s="16" t="str">
        <f>IF('Mike''s'!C33="","",'Mike''s'!C33)</f>
        <v>Jan-Willem Geerts</v>
      </c>
      <c r="H11" s="16">
        <f>IF('Mike''s'!D33="","",'Mike''s'!D33)</f>
        <v>27</v>
      </c>
      <c r="I11" s="50">
        <v>17</v>
      </c>
      <c r="J11" s="44">
        <f t="shared" si="0"/>
        <v>48</v>
      </c>
      <c r="K11" s="50">
        <v>3</v>
      </c>
    </row>
    <row r="12" spans="1:11" ht="15" customHeight="1">
      <c r="A12" s="48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7" customHeight="1">
      <c r="A13" s="48" t="s">
        <v>78</v>
      </c>
      <c r="B13" s="16" t="str">
        <f>IF(Maarschalk!C34="","",Maarschalk!C34)</f>
        <v>Leo Walbeek</v>
      </c>
      <c r="C13" s="16">
        <f>IF(Maarschalk!D34="","",Maarschalk!D34)</f>
        <v>22</v>
      </c>
      <c r="D13" s="50">
        <v>11</v>
      </c>
      <c r="E13" s="50">
        <v>60</v>
      </c>
      <c r="F13" s="50">
        <v>2</v>
      </c>
      <c r="G13" s="16" t="str">
        <f>IF('Mike''s'!C34="","",'Mike''s'!C34)</f>
        <v>Fred van den Broek</v>
      </c>
      <c r="H13" s="16">
        <f>IF('Mike''s'!D34="","",'Mike''s'!D34)</f>
        <v>25</v>
      </c>
      <c r="I13" s="50">
        <v>25</v>
      </c>
      <c r="J13" s="44">
        <f t="shared" si="0"/>
        <v>60</v>
      </c>
      <c r="K13" s="50">
        <v>3</v>
      </c>
    </row>
    <row r="14" spans="1:11" ht="15" customHeight="1">
      <c r="A14" s="48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7" customHeight="1">
      <c r="A15" s="48" t="s">
        <v>79</v>
      </c>
      <c r="B15" s="16" t="str">
        <f>IF(Maarschalk!C41="","",Maarschalk!C41)</f>
        <v>Willem van Wilgenburg</v>
      </c>
      <c r="C15" s="16">
        <f>IF(Maarschalk!D41="","",Maarschalk!D41)</f>
        <v>19</v>
      </c>
      <c r="D15" s="50">
        <v>13</v>
      </c>
      <c r="E15" s="50">
        <v>60</v>
      </c>
      <c r="F15" s="50">
        <v>1</v>
      </c>
      <c r="G15" s="16" t="str">
        <f>IF('Onder Ons'!C35="","",'Onder Ons'!C35)</f>
        <v>Bolle van der Laan</v>
      </c>
      <c r="H15" s="16">
        <f>IF('Onder Ons'!D35="","",'Onder Ons'!D35)</f>
        <v>22</v>
      </c>
      <c r="I15" s="50">
        <v>19</v>
      </c>
      <c r="J15" s="44">
        <f t="shared" si="0"/>
        <v>60</v>
      </c>
      <c r="K15" s="50">
        <v>4</v>
      </c>
    </row>
    <row r="16" spans="1:11" ht="27" customHeight="1">
      <c r="A16" s="17" t="s">
        <v>22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7" customHeight="1">
      <c r="A17" s="48" t="s">
        <v>80</v>
      </c>
      <c r="B17" s="16" t="str">
        <f>IF('BV''75'!C15="","",'BV''75'!C15)</f>
        <v>Leo Portengen</v>
      </c>
      <c r="C17" s="16">
        <f>IF('BV''75'!D15="","",'BV''75'!D15)</f>
        <v>35</v>
      </c>
      <c r="D17" s="50">
        <v>21</v>
      </c>
      <c r="E17" s="50">
        <v>49</v>
      </c>
      <c r="F17" s="50">
        <v>4</v>
      </c>
      <c r="G17" s="16" t="str">
        <f>IF(Carambole!C15="","",Carambole!C15)</f>
        <v>Jos Sisak</v>
      </c>
      <c r="H17" s="16">
        <f>IF(Carambole!D15="","",Carambole!D15)</f>
        <v>19</v>
      </c>
      <c r="I17" s="50">
        <v>19</v>
      </c>
      <c r="J17" s="44">
        <f t="shared" si="0"/>
        <v>49</v>
      </c>
      <c r="K17" s="50">
        <v>4</v>
      </c>
    </row>
    <row r="18" spans="1:11" ht="15" customHeight="1">
      <c r="A18" s="48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7" customHeight="1">
      <c r="A19" s="48" t="s">
        <v>81</v>
      </c>
      <c r="B19" s="16" t="str">
        <f>IF(DOS!C40="","",DOS!C40)</f>
        <v>Marin Kamerbeek</v>
      </c>
      <c r="C19" s="16">
        <f>IF(DOS!D40="","",DOS!D40)</f>
        <v>16</v>
      </c>
      <c r="D19" s="50">
        <v>16</v>
      </c>
      <c r="E19" s="50">
        <v>40</v>
      </c>
      <c r="F19" s="50">
        <v>3</v>
      </c>
      <c r="G19" s="16" t="str">
        <f>IF('Onder Ons'!C28="","",'Onder Ons'!C28)</f>
        <v>Michael Dickmann</v>
      </c>
      <c r="H19" s="16">
        <f>IF('Onder Ons'!D28="","",'Onder Ons'!D28)</f>
        <v>25</v>
      </c>
      <c r="I19" s="50">
        <v>14</v>
      </c>
      <c r="J19" s="44">
        <f t="shared" si="0"/>
        <v>40</v>
      </c>
      <c r="K19" s="50">
        <v>2</v>
      </c>
    </row>
    <row r="20" spans="1:11" ht="15" customHeight="1">
      <c r="A20" s="48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7" customHeight="1">
      <c r="A21" s="48" t="s">
        <v>82</v>
      </c>
      <c r="B21" s="16" t="str">
        <f>IF('BV''75'!C35="","",'BV''75'!C35)</f>
        <v>Ap van 't Hof</v>
      </c>
      <c r="C21" s="16">
        <f>IF('BV''75'!D35="","",'BV''75'!D35)</f>
        <v>22</v>
      </c>
      <c r="D21" s="50">
        <v>14</v>
      </c>
      <c r="E21" s="50">
        <v>60</v>
      </c>
      <c r="F21" s="50">
        <v>3</v>
      </c>
      <c r="G21" s="16" t="str">
        <f>IF('Mike''s'!C17="","",'Mike''s'!C17)</f>
        <v>Ton Stijnman</v>
      </c>
      <c r="H21" s="16">
        <f>IF('Mike''s'!D17="","",'Mike''s'!D17)</f>
        <v>15</v>
      </c>
      <c r="I21" s="50">
        <v>10</v>
      </c>
      <c r="J21" s="44">
        <f t="shared" si="0"/>
        <v>60</v>
      </c>
      <c r="K21" s="50">
        <v>1</v>
      </c>
    </row>
    <row r="22" spans="1:11" ht="15" customHeight="1">
      <c r="A22" s="51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7" customHeight="1">
      <c r="A23" s="48" t="s">
        <v>83</v>
      </c>
      <c r="B23" s="16" t="str">
        <f>IF('BV''75'!C22="","",'BV''75'!C22)</f>
        <v>Klaas Hopman</v>
      </c>
      <c r="C23" s="16">
        <f>IF('BV''75'!D22="","",'BV''75'!D22)</f>
        <v>23</v>
      </c>
      <c r="D23" s="50">
        <v>9</v>
      </c>
      <c r="E23" s="50">
        <v>40</v>
      </c>
      <c r="F23" s="50">
        <v>2</v>
      </c>
      <c r="G23" s="16" t="str">
        <f>IF(DOS!C16="","",DOS!C16)</f>
        <v>Marin Kamerbeek</v>
      </c>
      <c r="H23" s="16">
        <f>IF(DOS!D16="","",DOS!D16)</f>
        <v>16</v>
      </c>
      <c r="I23" s="50">
        <v>16</v>
      </c>
      <c r="J23" s="44">
        <f t="shared" si="0"/>
        <v>40</v>
      </c>
      <c r="K23" s="50">
        <v>3</v>
      </c>
    </row>
    <row r="24" spans="1:11" ht="15" customHeight="1">
      <c r="A24" s="48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48" t="s">
        <v>84</v>
      </c>
      <c r="B25" s="16" t="str">
        <f>IF(Carambole!C23="","",Carambole!C23)</f>
        <v>Hans de Ridder</v>
      </c>
      <c r="C25" s="16">
        <f>IF(Carambole!D23="","",Carambole!D23)</f>
        <v>15</v>
      </c>
      <c r="D25" s="50">
        <v>15</v>
      </c>
      <c r="E25" s="50">
        <v>56</v>
      </c>
      <c r="F25" s="50">
        <v>3</v>
      </c>
      <c r="G25" s="16" t="str">
        <f>IF(DOS!C23="","",DOS!C23)</f>
        <v>Lancelot Hoenderdos</v>
      </c>
      <c r="H25" s="16">
        <f>IF(DOS!D23="","",DOS!D23)</f>
        <v>15</v>
      </c>
      <c r="I25" s="50">
        <v>14</v>
      </c>
      <c r="J25" s="44">
        <f t="shared" si="0"/>
        <v>56</v>
      </c>
      <c r="K25" s="50">
        <v>2</v>
      </c>
    </row>
    <row r="26" spans="1:11" ht="27" customHeight="1">
      <c r="A26" s="51"/>
      <c r="D26" s="16"/>
      <c r="E26" s="16"/>
      <c r="F26" s="16"/>
      <c r="G26" s="16"/>
      <c r="H26" s="16"/>
      <c r="I26" s="16"/>
      <c r="J26" s="16"/>
      <c r="K26" s="16"/>
    </row>
  </sheetData>
  <sheetProtection password="CB45" sheet="1" selectLockedCells="1"/>
  <mergeCells count="1">
    <mergeCell ref="A1:K1"/>
  </mergeCells>
  <printOptions/>
  <pageMargins left="0.15748031496062992" right="0.1968503937007874" top="0.12" bottom="0.13" header="0.12" footer="0.1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4">
      <selection activeCell="F25" sqref="F25"/>
    </sheetView>
  </sheetViews>
  <sheetFormatPr defaultColWidth="14.00390625" defaultRowHeight="27" customHeight="1"/>
  <cols>
    <col min="1" max="1" width="15.28125" style="34" customWidth="1"/>
    <col min="2" max="2" width="30.7109375" style="15" customWidth="1"/>
    <col min="3" max="4" width="8.7109375" style="15" customWidth="1"/>
    <col min="5" max="6" width="7.7109375" style="15" customWidth="1"/>
    <col min="7" max="7" width="30.7109375" style="15" customWidth="1"/>
    <col min="8" max="9" width="8.7109375" style="15" customWidth="1"/>
    <col min="10" max="11" width="7.7109375" style="15" customWidth="1"/>
    <col min="12" max="16384" width="14.00390625" style="15" customWidth="1"/>
  </cols>
  <sheetData>
    <row r="1" spans="1:11" ht="54" customHeight="1">
      <c r="A1" s="85" t="s">
        <v>26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7" customHeight="1">
      <c r="A2" s="17" t="s">
        <v>21</v>
      </c>
      <c r="B2" s="16"/>
      <c r="C2" s="42" t="s">
        <v>47</v>
      </c>
      <c r="D2" s="43" t="s">
        <v>4</v>
      </c>
      <c r="E2" s="43" t="s">
        <v>48</v>
      </c>
      <c r="F2" s="43" t="s">
        <v>49</v>
      </c>
      <c r="G2" s="16"/>
      <c r="H2" s="42" t="s">
        <v>47</v>
      </c>
      <c r="I2" s="43" t="s">
        <v>4</v>
      </c>
      <c r="J2" s="43" t="s">
        <v>48</v>
      </c>
      <c r="K2" s="43" t="s">
        <v>49</v>
      </c>
    </row>
    <row r="3" spans="1:11" ht="27" customHeight="1">
      <c r="A3" s="48" t="s">
        <v>86</v>
      </c>
      <c r="B3" s="16" t="str">
        <f>IF('Mike''s'!C41="","",'Mike''s'!C41)</f>
        <v>Ton Stijnman</v>
      </c>
      <c r="C3" s="16">
        <f>IF('Mike''s'!D41="","",'Mike''s'!D41)</f>
        <v>15</v>
      </c>
      <c r="D3" s="50">
        <v>12</v>
      </c>
      <c r="E3" s="50">
        <v>60</v>
      </c>
      <c r="F3" s="50">
        <v>2</v>
      </c>
      <c r="G3" s="16" t="str">
        <f>IF('Onder Ons'!C41="","",'Onder Ons'!C41)</f>
        <v>Bolle van der Laan</v>
      </c>
      <c r="H3" s="16">
        <f>IF('Onder Ons'!D41="","",'Onder Ons'!D41)</f>
        <v>22</v>
      </c>
      <c r="I3" s="50">
        <v>20</v>
      </c>
      <c r="J3" s="44">
        <f>IF(E3="","",E3)</f>
        <v>60</v>
      </c>
      <c r="K3" s="50">
        <v>2</v>
      </c>
    </row>
    <row r="4" spans="1:11" ht="15" customHeight="1">
      <c r="A4" s="48"/>
      <c r="B4" s="16"/>
      <c r="C4" s="16"/>
      <c r="D4" s="45"/>
      <c r="E4" s="45"/>
      <c r="F4" s="45"/>
      <c r="G4" s="45"/>
      <c r="H4" s="45"/>
      <c r="I4" s="45"/>
      <c r="J4" s="68"/>
      <c r="K4" s="45"/>
    </row>
    <row r="5" spans="1:11" ht="27" customHeight="1">
      <c r="A5" s="48" t="s">
        <v>87</v>
      </c>
      <c r="B5" s="16" t="str">
        <f>IF(DOS!C28="","",DOS!C28)</f>
        <v>Marin Kamerbeek</v>
      </c>
      <c r="C5" s="16">
        <f>IF(DOS!D28="","",DOS!D28)</f>
        <v>16</v>
      </c>
      <c r="D5" s="50">
        <v>16</v>
      </c>
      <c r="E5" s="50">
        <v>39</v>
      </c>
      <c r="F5" s="50">
        <v>3</v>
      </c>
      <c r="G5" s="16" t="str">
        <f>IF(Maarschalk!C28="","",Maarschalk!C28)</f>
        <v>Willem van Wilgenburg</v>
      </c>
      <c r="H5" s="16">
        <f>IF(Maarschalk!D28="","",Maarschalk!D28)</f>
        <v>19</v>
      </c>
      <c r="I5" s="50">
        <v>8</v>
      </c>
      <c r="J5" s="44">
        <f>IF(E5="","",E5)</f>
        <v>39</v>
      </c>
      <c r="K5" s="50">
        <v>2</v>
      </c>
    </row>
    <row r="6" spans="1:11" ht="15" customHeight="1">
      <c r="A6" s="48"/>
      <c r="B6" s="16"/>
      <c r="C6" s="16"/>
      <c r="D6" s="45"/>
      <c r="E6" s="45"/>
      <c r="F6" s="45"/>
      <c r="G6" s="45"/>
      <c r="H6" s="45"/>
      <c r="I6" s="45"/>
      <c r="J6" s="68"/>
      <c r="K6" s="45"/>
    </row>
    <row r="7" spans="1:11" ht="27" customHeight="1">
      <c r="A7" s="48" t="s">
        <v>88</v>
      </c>
      <c r="B7" s="16" t="str">
        <f>IF('BV''75'!C27="","",'BV''75'!C27)</f>
        <v>Tom Gerbranda</v>
      </c>
      <c r="C7" s="16">
        <f>IF('BV''75'!D27="","",'BV''75'!D27)</f>
        <v>27</v>
      </c>
      <c r="D7" s="50">
        <v>22</v>
      </c>
      <c r="E7" s="50">
        <v>40</v>
      </c>
      <c r="F7" s="50">
        <v>3</v>
      </c>
      <c r="G7" s="16" t="str">
        <f>IF(Maarschalk!C15="","",Maarschalk!C15)</f>
        <v>Leo Walbeek</v>
      </c>
      <c r="H7" s="16">
        <f>IF(Maarschalk!D15="","",Maarschalk!D15)</f>
        <v>22</v>
      </c>
      <c r="I7" s="50">
        <v>22</v>
      </c>
      <c r="J7" s="52">
        <f>IF(E7="","",E7)</f>
        <v>40</v>
      </c>
      <c r="K7" s="50">
        <v>5</v>
      </c>
    </row>
    <row r="8" spans="1:11" ht="15" customHeight="1">
      <c r="A8" s="48"/>
      <c r="B8" s="16"/>
      <c r="C8" s="16"/>
      <c r="D8" s="45"/>
      <c r="E8" s="45"/>
      <c r="F8" s="45"/>
      <c r="G8" s="45"/>
      <c r="H8" s="45"/>
      <c r="I8" s="45"/>
      <c r="J8" s="54"/>
      <c r="K8" s="45"/>
    </row>
    <row r="9" spans="1:11" ht="27" customHeight="1">
      <c r="A9" s="48" t="s">
        <v>85</v>
      </c>
      <c r="B9" s="16" t="s">
        <v>23</v>
      </c>
      <c r="C9" s="16"/>
      <c r="D9" s="45"/>
      <c r="E9" s="45"/>
      <c r="F9" s="45"/>
      <c r="G9" s="45"/>
      <c r="H9" s="45"/>
      <c r="I9" s="45"/>
      <c r="J9" s="45"/>
      <c r="K9" s="45"/>
    </row>
    <row r="10" spans="1:11" ht="15" customHeight="1">
      <c r="A10" s="48"/>
      <c r="B10" s="16"/>
      <c r="C10" s="16"/>
      <c r="D10" s="45"/>
      <c r="E10" s="45"/>
      <c r="F10" s="45"/>
      <c r="G10" s="45"/>
      <c r="H10" s="45"/>
      <c r="I10" s="45"/>
      <c r="J10" s="55"/>
      <c r="K10" s="45"/>
    </row>
    <row r="11" spans="1:11" ht="27" customHeight="1">
      <c r="A11" s="48" t="s">
        <v>89</v>
      </c>
      <c r="B11" s="16" t="str">
        <f>IF(DOS!C35="","",DOS!C35)</f>
        <v>Lancelot Hoenderdos</v>
      </c>
      <c r="C11" s="16">
        <f>IF(DOS!D35="","",DOS!D35)</f>
        <v>15</v>
      </c>
      <c r="D11" s="50">
        <v>14</v>
      </c>
      <c r="E11" s="50">
        <v>58</v>
      </c>
      <c r="F11" s="50">
        <v>2</v>
      </c>
      <c r="G11" s="16" t="str">
        <f>IF('Mike''s'!C29="","",'Mike''s'!C29)</f>
        <v>Ton Stijnman</v>
      </c>
      <c r="H11" s="16">
        <f>IF('Mike''s'!D29="","",'Mike''s'!D29)</f>
        <v>15</v>
      </c>
      <c r="I11" s="50">
        <v>15</v>
      </c>
      <c r="J11" s="53">
        <f>IF(E11="","",E11)</f>
        <v>58</v>
      </c>
      <c r="K11" s="50">
        <v>2</v>
      </c>
    </row>
    <row r="12" spans="1:11" ht="15" customHeight="1">
      <c r="A12" s="48"/>
      <c r="B12" s="16"/>
      <c r="C12" s="16"/>
      <c r="D12" s="45"/>
      <c r="E12" s="45"/>
      <c r="F12" s="45"/>
      <c r="G12" s="45"/>
      <c r="H12" s="45"/>
      <c r="I12" s="45"/>
      <c r="J12" s="68"/>
      <c r="K12" s="45"/>
    </row>
    <row r="13" spans="1:11" ht="27" customHeight="1">
      <c r="A13" s="48" t="s">
        <v>90</v>
      </c>
      <c r="B13" s="16" t="str">
        <f>IF('BV''75'!C40="","",'BV''75'!C40)</f>
        <v>Klaas Hopman</v>
      </c>
      <c r="C13" s="16">
        <f>IF('BV''75'!D40="","",'BV''75'!D40)</f>
        <v>23</v>
      </c>
      <c r="D13" s="50">
        <v>23</v>
      </c>
      <c r="E13" s="50">
        <v>59</v>
      </c>
      <c r="F13" s="50">
        <v>3</v>
      </c>
      <c r="G13" s="16" t="str">
        <f>IF('Onder Ons'!C16="","",'Onder Ons'!C16)</f>
        <v>Michael Dickmann</v>
      </c>
      <c r="H13" s="16">
        <f>IF('Onder Ons'!D16="","",'Onder Ons'!D16)</f>
        <v>25</v>
      </c>
      <c r="I13" s="50">
        <v>15</v>
      </c>
      <c r="J13" s="44">
        <f>IF(E13="","",E13)</f>
        <v>59</v>
      </c>
      <c r="K13" s="50">
        <v>2</v>
      </c>
    </row>
    <row r="14" spans="1:11" ht="15" customHeight="1">
      <c r="A14" s="48"/>
      <c r="B14" s="16"/>
      <c r="C14" s="16"/>
      <c r="D14" s="45"/>
      <c r="E14" s="45"/>
      <c r="F14" s="45"/>
      <c r="G14" s="45"/>
      <c r="H14" s="45"/>
      <c r="I14" s="45"/>
      <c r="J14" s="68"/>
      <c r="K14" s="45"/>
    </row>
    <row r="15" spans="1:11" ht="27" customHeight="1">
      <c r="A15" s="48" t="s">
        <v>91</v>
      </c>
      <c r="B15" s="16" t="str">
        <f>IF(Carambole!C21="","",Carambole!C21)</f>
        <v>Jos Sisak</v>
      </c>
      <c r="C15" s="16">
        <f>IF(Carambole!D21="","",Carambole!D21)</f>
        <v>19</v>
      </c>
      <c r="D15" s="50">
        <v>19</v>
      </c>
      <c r="E15" s="50">
        <v>39</v>
      </c>
      <c r="F15" s="50">
        <v>4</v>
      </c>
      <c r="G15" s="16" t="str">
        <f>IF(DOS!C21="","",DOS!C21)</f>
        <v>Danny van der Laan</v>
      </c>
      <c r="H15" s="16">
        <f>IF(DOS!D21="","",DOS!D21)</f>
        <v>31</v>
      </c>
      <c r="I15" s="50">
        <v>28</v>
      </c>
      <c r="J15" s="44">
        <f>IF(E15="","",E15)</f>
        <v>39</v>
      </c>
      <c r="K15" s="50">
        <v>5</v>
      </c>
    </row>
    <row r="16" spans="1:11" ht="27" customHeight="1">
      <c r="A16" s="17" t="s">
        <v>22</v>
      </c>
      <c r="B16" s="16"/>
      <c r="C16" s="16"/>
      <c r="D16" s="45"/>
      <c r="E16" s="45"/>
      <c r="F16" s="45"/>
      <c r="G16" s="45"/>
      <c r="H16" s="45"/>
      <c r="I16" s="68"/>
      <c r="J16" s="68"/>
      <c r="K16" s="45"/>
    </row>
    <row r="17" spans="1:11" ht="27" customHeight="1">
      <c r="A17" s="48" t="s">
        <v>92</v>
      </c>
      <c r="B17" s="16" t="str">
        <f>IF('Mike''s'!C39="","",'Mike''s'!C39)</f>
        <v>Jan-Willem Geerts</v>
      </c>
      <c r="C17" s="16">
        <f>IF('Mike''s'!D39="","",'Mike''s'!D39)</f>
        <v>27</v>
      </c>
      <c r="D17" s="50">
        <v>24</v>
      </c>
      <c r="E17" s="50">
        <v>57</v>
      </c>
      <c r="F17" s="50">
        <v>4</v>
      </c>
      <c r="G17" s="16" t="str">
        <f>IF('Onder Ons'!C39="","",'Onder Ons'!C39)</f>
        <v>Richard Dekker</v>
      </c>
      <c r="H17" s="16">
        <f>IF('Onder Ons'!D39="","",'Onder Ons'!D39)</f>
        <v>47</v>
      </c>
      <c r="I17" s="50">
        <v>47</v>
      </c>
      <c r="J17" s="44">
        <f>IF(E17="","",E17)</f>
        <v>57</v>
      </c>
      <c r="K17" s="50">
        <v>4</v>
      </c>
    </row>
    <row r="18" spans="1:11" ht="15" customHeight="1">
      <c r="A18" s="48"/>
      <c r="B18" s="16"/>
      <c r="C18" s="16"/>
      <c r="D18" s="45"/>
      <c r="E18" s="45"/>
      <c r="F18" s="45"/>
      <c r="G18" s="45"/>
      <c r="H18" s="45"/>
      <c r="I18" s="45"/>
      <c r="J18" s="68"/>
      <c r="K18" s="45"/>
    </row>
    <row r="19" spans="1:11" ht="27" customHeight="1">
      <c r="A19" s="48" t="s">
        <v>93</v>
      </c>
      <c r="B19" s="16" t="str">
        <f>IF(Carambole!C29="","",Carambole!C29)</f>
        <v>Hans de Ridder</v>
      </c>
      <c r="C19" s="16">
        <f>IF(Carambole!D29="","",Carambole!D29)</f>
        <v>15</v>
      </c>
      <c r="D19" s="50">
        <v>8</v>
      </c>
      <c r="E19" s="50">
        <v>41</v>
      </c>
      <c r="F19" s="50">
        <v>1</v>
      </c>
      <c r="G19" s="16" t="str">
        <f>IF(Maarschalk!C23="","",Maarschalk!C23)</f>
        <v>Jan Veldwijk</v>
      </c>
      <c r="H19" s="16">
        <f>IF(Maarschalk!D23="","",Maarschalk!D23)</f>
        <v>18</v>
      </c>
      <c r="I19" s="50">
        <v>18</v>
      </c>
      <c r="J19" s="44">
        <f>IF(E19="","",E19)</f>
        <v>41</v>
      </c>
      <c r="K19" s="50">
        <v>3</v>
      </c>
    </row>
    <row r="20" spans="1:11" ht="15" customHeight="1">
      <c r="A20" s="48"/>
      <c r="B20" s="16"/>
      <c r="C20" s="16"/>
      <c r="D20" s="45"/>
      <c r="E20" s="45"/>
      <c r="F20" s="45"/>
      <c r="G20" s="45"/>
      <c r="H20" s="45"/>
      <c r="I20" s="45"/>
      <c r="J20" s="68"/>
      <c r="K20" s="45"/>
    </row>
    <row r="21" spans="1:11" ht="27" customHeight="1">
      <c r="A21" s="48" t="s">
        <v>94</v>
      </c>
      <c r="B21" s="16" t="str">
        <f>IF(Maarschalk!C39="","",Maarschalk!C39)</f>
        <v>Anton Brouwer</v>
      </c>
      <c r="C21" s="16">
        <f>IF(Maarschalk!D39="","",Maarschalk!D39)</f>
        <v>31</v>
      </c>
      <c r="D21" s="50">
        <v>31</v>
      </c>
      <c r="E21" s="50">
        <v>37</v>
      </c>
      <c r="F21" s="50">
        <v>4</v>
      </c>
      <c r="G21" s="16" t="str">
        <f>IF('Onder Ons'!C33="","",'Onder Ons'!C33)</f>
        <v>Richard Dekker</v>
      </c>
      <c r="H21" s="16">
        <f>IF('Onder Ons'!D33="","",'Onder Ons'!D33)</f>
        <v>47</v>
      </c>
      <c r="I21" s="50">
        <v>30</v>
      </c>
      <c r="J21" s="44">
        <f>IF(E21="","",E21)</f>
        <v>37</v>
      </c>
      <c r="K21" s="50">
        <v>4</v>
      </c>
    </row>
    <row r="22" spans="1:11" ht="15" customHeight="1">
      <c r="A22" s="51"/>
      <c r="B22" s="16"/>
      <c r="C22" s="16"/>
      <c r="D22" s="45"/>
      <c r="E22" s="45"/>
      <c r="F22" s="45"/>
      <c r="G22" s="45"/>
      <c r="H22" s="45"/>
      <c r="I22" s="45"/>
      <c r="J22" s="68"/>
      <c r="K22" s="45"/>
    </row>
    <row r="23" spans="1:11" ht="27" customHeight="1">
      <c r="A23" s="48" t="s">
        <v>95</v>
      </c>
      <c r="B23" s="16" t="str">
        <f>IF(Carambole!C34="","",Carambole!C34)</f>
        <v>Bertus vd Dikkenberg</v>
      </c>
      <c r="C23" s="16">
        <f>IF(Carambole!D34="","",Carambole!D34)</f>
        <v>16</v>
      </c>
      <c r="D23" s="50">
        <v>16</v>
      </c>
      <c r="E23" s="50">
        <v>19</v>
      </c>
      <c r="F23" s="50">
        <v>3</v>
      </c>
      <c r="G23" s="16" t="str">
        <f>IF('Mike''s'!C22="","",'Mike''s'!C22)</f>
        <v>Fred van den Broek</v>
      </c>
      <c r="H23" s="16">
        <f>IF('Mike''s'!D22="","",'Mike''s'!D22)</f>
        <v>25</v>
      </c>
      <c r="I23" s="50">
        <v>6</v>
      </c>
      <c r="J23" s="44">
        <f>IF(E23="","",E23)</f>
        <v>19</v>
      </c>
      <c r="K23" s="50">
        <v>2</v>
      </c>
    </row>
    <row r="24" spans="1:11" ht="15" customHeight="1">
      <c r="A24" s="48"/>
      <c r="B24" s="16"/>
      <c r="C24" s="16"/>
      <c r="D24" s="45"/>
      <c r="E24" s="45"/>
      <c r="F24" s="45"/>
      <c r="G24" s="45"/>
      <c r="H24" s="45"/>
      <c r="I24" s="45"/>
      <c r="J24" s="68"/>
      <c r="K24" s="45"/>
    </row>
    <row r="25" spans="1:11" ht="27" customHeight="1">
      <c r="A25" s="48" t="s">
        <v>96</v>
      </c>
      <c r="B25" s="16" t="str">
        <f>IF('BV''75'!C41="","",'BV''75'!C41)</f>
        <v>Ap van 't Hof</v>
      </c>
      <c r="C25" s="16">
        <f>IF('BV''75'!D41="","",'BV''75'!D41)</f>
        <v>22</v>
      </c>
      <c r="D25" s="50">
        <v>11</v>
      </c>
      <c r="E25" s="50">
        <v>47</v>
      </c>
      <c r="F25" s="50">
        <v>5</v>
      </c>
      <c r="G25" s="16" t="str">
        <f>IF('Onder Ons'!C17="","",'Onder Ons'!C17)</f>
        <v>Bolle van der Laan</v>
      </c>
      <c r="H25" s="16">
        <f>IF('Onder Ons'!D17="","",'Onder Ons'!D17)</f>
        <v>22</v>
      </c>
      <c r="I25" s="50">
        <v>22</v>
      </c>
      <c r="J25" s="44">
        <f>IF(E25="","",E25)</f>
        <v>47</v>
      </c>
      <c r="K25" s="50">
        <v>4</v>
      </c>
    </row>
  </sheetData>
  <sheetProtection password="CB45" sheet="1" selectLockedCells="1"/>
  <mergeCells count="1">
    <mergeCell ref="A1:K1"/>
  </mergeCells>
  <printOptions/>
  <pageMargins left="0.15748031496062992" right="0.1968503937007874" top="0.13" bottom="0.16" header="0.12" footer="0.1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RowColHeaders="0" zoomScale="80" zoomScaleNormal="80" zoomScalePageLayoutView="0" workbookViewId="0" topLeftCell="A1">
      <selection activeCell="F1" sqref="F1"/>
    </sheetView>
  </sheetViews>
  <sheetFormatPr defaultColWidth="9.140625" defaultRowHeight="12.75"/>
  <cols>
    <col min="1" max="1" width="19.140625" style="19" customWidth="1"/>
    <col min="2" max="2" width="31.57421875" style="19" customWidth="1"/>
    <col min="3" max="3" width="12.8515625" style="19" customWidth="1"/>
    <col min="4" max="4" width="27.00390625" style="19" customWidth="1"/>
    <col min="5" max="5" width="9.7109375" style="19" customWidth="1"/>
    <col min="6" max="6" width="9.140625" style="19" customWidth="1"/>
    <col min="7" max="16384" width="9.140625" style="19" customWidth="1"/>
  </cols>
  <sheetData>
    <row r="1" spans="1:6" s="66" customFormat="1" ht="40.5" customHeight="1" thickBot="1">
      <c r="A1" s="64" t="s">
        <v>52</v>
      </c>
      <c r="B1" s="86" t="str">
        <f>IF('BV''75'!C1="Naam","",'BV''75'!C1)</f>
        <v>BV '75</v>
      </c>
      <c r="C1" s="87"/>
      <c r="D1" s="88" t="s">
        <v>3</v>
      </c>
      <c r="E1" s="89"/>
      <c r="F1" s="65">
        <f>IF(B1="","",SUM('Team A'!I6:I35))</f>
        <v>4</v>
      </c>
    </row>
    <row r="2" spans="2:6" ht="22.5" customHeight="1">
      <c r="B2" s="20" t="s">
        <v>29</v>
      </c>
      <c r="C2" s="56">
        <f>'Team A'!C6+'Team A'!C13+'Team A'!C20+'Team A'!C27+'Team A'!C34</f>
        <v>389</v>
      </c>
      <c r="D2" s="22" t="s">
        <v>27</v>
      </c>
      <c r="E2" s="21">
        <f>'Team A'!H6+'Team A'!H13+'Team A'!H20+'Team A'!H27+'Team A'!H34</f>
        <v>11</v>
      </c>
      <c r="F2" s="23"/>
    </row>
    <row r="3" spans="2:6" ht="22.5" customHeight="1" thickBot="1">
      <c r="B3" s="24" t="s">
        <v>30</v>
      </c>
      <c r="C3" s="25">
        <f>'Team A'!D6+'Team A'!D13+'Team A'!D20+'Team A'!D27+'Team A'!D34</f>
        <v>311</v>
      </c>
      <c r="D3" s="26" t="s">
        <v>28</v>
      </c>
      <c r="E3" s="29">
        <f>IF(C3&gt;0,C3/C2*100,"")</f>
        <v>79.94858611825192</v>
      </c>
      <c r="F3" s="30" t="s">
        <v>31</v>
      </c>
    </row>
    <row r="4" ht="12" customHeight="1" thickBot="1"/>
    <row r="5" spans="1:6" s="66" customFormat="1" ht="40.5" customHeight="1" thickBot="1">
      <c r="A5" s="64" t="s">
        <v>53</v>
      </c>
      <c r="B5" s="86" t="str">
        <f>IF(Carambole!C1="Naam","",Carambole!C1)</f>
        <v>Carambole 2</v>
      </c>
      <c r="C5" s="87"/>
      <c r="D5" s="88" t="s">
        <v>3</v>
      </c>
      <c r="E5" s="89"/>
      <c r="F5" s="65">
        <f>IF(B5="","",SUM('Team B'!I6:I35))</f>
        <v>8</v>
      </c>
    </row>
    <row r="6" spans="2:6" ht="22.5" customHeight="1">
      <c r="B6" s="20" t="s">
        <v>29</v>
      </c>
      <c r="C6" s="21">
        <f>'Team B'!C6+'Team B'!C13+'Team B'!C20+'Team B'!C27+'Team B'!C34</f>
        <v>250</v>
      </c>
      <c r="D6" s="22" t="s">
        <v>27</v>
      </c>
      <c r="E6" s="21">
        <f>'Team B'!H34+'Team B'!H27+'Team B'!H20+'Team B'!H13+'Team B'!H6</f>
        <v>20</v>
      </c>
      <c r="F6" s="23"/>
    </row>
    <row r="7" spans="2:6" ht="22.5" customHeight="1" thickBot="1">
      <c r="B7" s="24" t="s">
        <v>30</v>
      </c>
      <c r="C7" s="25">
        <f>'Team B'!D6+'Team B'!D13+'Team B'!D20+'Team B'!D27+'Team B'!D34</f>
        <v>217</v>
      </c>
      <c r="D7" s="26" t="s">
        <v>28</v>
      </c>
      <c r="E7" s="29">
        <f>IF(C7&gt;0,C7/C6*100,"")</f>
        <v>86.8</v>
      </c>
      <c r="F7" s="30" t="s">
        <v>31</v>
      </c>
    </row>
    <row r="8" ht="12" customHeight="1" thickBot="1"/>
    <row r="9" spans="1:6" s="66" customFormat="1" ht="40.5" customHeight="1" thickBot="1">
      <c r="A9" s="64" t="s">
        <v>54</v>
      </c>
      <c r="B9" s="86" t="str">
        <f>IF(DOS!C1="Naam","",DOS!C1)</f>
        <v>D.O.S. 1</v>
      </c>
      <c r="C9" s="87"/>
      <c r="D9" s="88" t="s">
        <v>3</v>
      </c>
      <c r="E9" s="89"/>
      <c r="F9" s="65">
        <f>IF(B9="","",SUM('Team C'!I6:I35))</f>
        <v>2</v>
      </c>
    </row>
    <row r="10" spans="2:6" ht="22.5" customHeight="1">
      <c r="B10" s="20" t="s">
        <v>29</v>
      </c>
      <c r="C10" s="21">
        <f>'Team C'!C6+'Team C'!C13+'Team C'!C20+'Team C'!C27+'Team C'!C34</f>
        <v>310</v>
      </c>
      <c r="D10" s="22" t="s">
        <v>27</v>
      </c>
      <c r="E10" s="21">
        <f>'Team C'!H6+'Team C'!H13+'Team C'!H20+'Team C'!H27+'Team C'!H34</f>
        <v>9</v>
      </c>
      <c r="F10" s="23"/>
    </row>
    <row r="11" spans="2:6" ht="22.5" customHeight="1" thickBot="1">
      <c r="B11" s="24" t="s">
        <v>30</v>
      </c>
      <c r="C11" s="25">
        <f>'Team C'!D6+'Team C'!D13+'Team C'!D20+'Team C'!D27+'Team C'!D34</f>
        <v>246</v>
      </c>
      <c r="D11" s="26" t="s">
        <v>28</v>
      </c>
      <c r="E11" s="29">
        <f>IF(C11&gt;0,C11/C10*100,"")</f>
        <v>79.35483870967742</v>
      </c>
      <c r="F11" s="30" t="s">
        <v>31</v>
      </c>
    </row>
    <row r="12" ht="12" customHeight="1" thickBot="1"/>
    <row r="13" spans="1:6" s="66" customFormat="1" ht="40.5" customHeight="1" thickBot="1">
      <c r="A13" s="64" t="s">
        <v>55</v>
      </c>
      <c r="B13" s="86" t="str">
        <f>IF(Maarschalk!C1="Naam","",Maarschalk!C1)</f>
        <v>Maarschalk 2</v>
      </c>
      <c r="C13" s="87"/>
      <c r="D13" s="88" t="s">
        <v>3</v>
      </c>
      <c r="E13" s="89"/>
      <c r="F13" s="65">
        <f>IF(B13="","",SUM('Team D'!I6:I35))</f>
        <v>6</v>
      </c>
    </row>
    <row r="14" spans="2:6" ht="22.5" customHeight="1">
      <c r="B14" s="20" t="s">
        <v>29</v>
      </c>
      <c r="C14" s="21">
        <f>'Team D'!C6+'Team D'!C13+'Team D'!C20+'Team D'!C27+'Team D'!C34</f>
        <v>341</v>
      </c>
      <c r="D14" s="22" t="s">
        <v>27</v>
      </c>
      <c r="E14" s="21">
        <f>'Team D'!H6+'Team D'!H13+'Team D'!H20+'Team D'!H27+'Team D'!H34</f>
        <v>16</v>
      </c>
      <c r="F14" s="23"/>
    </row>
    <row r="15" spans="2:6" ht="22.5" customHeight="1" thickBot="1">
      <c r="B15" s="24" t="s">
        <v>30</v>
      </c>
      <c r="C15" s="25">
        <f>'Team D'!D6+'Team D'!D13+'Team D'!D20+'Team D'!D27+'Team D'!D34</f>
        <v>292</v>
      </c>
      <c r="D15" s="26" t="s">
        <v>28</v>
      </c>
      <c r="E15" s="29">
        <f>IF(C15&gt;0,C15/C14*100,"")</f>
        <v>85.63049853372434</v>
      </c>
      <c r="F15" s="30" t="s">
        <v>31</v>
      </c>
    </row>
    <row r="16" ht="12" customHeight="1" thickBot="1"/>
    <row r="17" spans="1:6" s="66" customFormat="1" ht="40.5" customHeight="1" thickBot="1">
      <c r="A17" s="64" t="s">
        <v>56</v>
      </c>
      <c r="B17" s="86" t="str">
        <f>IF('Mike''s'!C1="Naam","",'Mike''s'!C1)</f>
        <v>Mike's 1</v>
      </c>
      <c r="C17" s="87"/>
      <c r="D17" s="88" t="s">
        <v>3</v>
      </c>
      <c r="E17" s="89"/>
      <c r="F17" s="65">
        <f>IF(B17="","",SUM('Team E'!I6:I35))</f>
        <v>6</v>
      </c>
    </row>
    <row r="18" spans="2:6" ht="22.5" customHeight="1">
      <c r="B18" s="20" t="s">
        <v>29</v>
      </c>
      <c r="C18" s="21">
        <f>'Team E'!C6+'Team E'!C13+'Team E'!C20+'Team E'!C27+'Team E'!C34</f>
        <v>335</v>
      </c>
      <c r="D18" s="22" t="s">
        <v>27</v>
      </c>
      <c r="E18" s="21">
        <f>'Team E'!H6+'Team E'!H13+'Team E'!H20+'Team E'!H27+'Team E'!H34</f>
        <v>15</v>
      </c>
      <c r="F18" s="23"/>
    </row>
    <row r="19" spans="2:6" ht="22.5" customHeight="1" thickBot="1">
      <c r="B19" s="24" t="s">
        <v>30</v>
      </c>
      <c r="C19" s="25">
        <f>'Team E'!D6+'Team E'!D13+'Team E'!D20+'Team E'!D27+'Team E'!D34</f>
        <v>273</v>
      </c>
      <c r="D19" s="26" t="s">
        <v>28</v>
      </c>
      <c r="E19" s="29">
        <f>IF(C19&gt;0,C19/C18*100,"")</f>
        <v>81.49253731343283</v>
      </c>
      <c r="F19" s="30" t="s">
        <v>31</v>
      </c>
    </row>
    <row r="20" ht="12" customHeight="1" thickBot="1"/>
    <row r="21" spans="1:6" s="66" customFormat="1" ht="40.5" customHeight="1" thickBot="1">
      <c r="A21" s="64" t="s">
        <v>57</v>
      </c>
      <c r="B21" s="86" t="str">
        <f>IF('Onder Ons'!C1="Naam","",'Onder Ons'!C1)</f>
        <v>Onder Ons 3</v>
      </c>
      <c r="C21" s="87"/>
      <c r="D21" s="88" t="s">
        <v>3</v>
      </c>
      <c r="E21" s="89"/>
      <c r="F21" s="65">
        <f>IF(B21="","",SUM('Team F'!I6:I35))</f>
        <v>4</v>
      </c>
    </row>
    <row r="22" spans="2:6" ht="22.5" customHeight="1">
      <c r="B22" s="20" t="s">
        <v>29</v>
      </c>
      <c r="C22" s="21">
        <f>'Team F'!C6+'Team F'!C13+'Team F'!C20+'Team F'!C27+'Team F'!C34</f>
        <v>470</v>
      </c>
      <c r="D22" s="22" t="s">
        <v>27</v>
      </c>
      <c r="E22" s="21">
        <f>'Team F'!H6+'Team F'!H13+'Team F'!H20+'Team F'!H27+'Team F'!H34</f>
        <v>13</v>
      </c>
      <c r="F22" s="23"/>
    </row>
    <row r="23" spans="2:6" ht="22.5" customHeight="1" thickBot="1">
      <c r="B23" s="24" t="s">
        <v>30</v>
      </c>
      <c r="C23" s="25">
        <f>'Team F'!D6+'Team F'!D13+'Team F'!D20+'Team F'!D27+'Team F'!D34</f>
        <v>386</v>
      </c>
      <c r="D23" s="26" t="s">
        <v>28</v>
      </c>
      <c r="E23" s="29">
        <f>IF(C23&gt;0,C23/C22*100,"")</f>
        <v>82.12765957446808</v>
      </c>
      <c r="F23" s="30" t="s">
        <v>31</v>
      </c>
    </row>
  </sheetData>
  <sheetProtection password="CB45" sheet="1" selectLockedCells="1" selectUnlockedCells="1"/>
  <mergeCells count="12">
    <mergeCell ref="B1:C1"/>
    <mergeCell ref="D1:E1"/>
    <mergeCell ref="B5:C5"/>
    <mergeCell ref="D5:E5"/>
    <mergeCell ref="B9:C9"/>
    <mergeCell ref="D9:E9"/>
    <mergeCell ref="B13:C13"/>
    <mergeCell ref="D13:E13"/>
    <mergeCell ref="B17:C17"/>
    <mergeCell ref="D17:E17"/>
    <mergeCell ref="B21:C21"/>
    <mergeCell ref="D21:E21"/>
  </mergeCells>
  <printOptions horizontalCentered="1" verticalCentered="1"/>
  <pageMargins left="0.4724409448818898" right="0.3937007874015748" top="0.31496062992125984" bottom="0.3149606299212598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D43" sqref="D43"/>
    </sheetView>
  </sheetViews>
  <sheetFormatPr defaultColWidth="63.8515625" defaultRowHeight="26.25" customHeight="1"/>
  <cols>
    <col min="1" max="1" width="10.7109375" style="4" customWidth="1"/>
    <col min="2" max="2" width="5.7109375" style="27" customWidth="1"/>
    <col min="3" max="3" width="52.28125" style="13" customWidth="1"/>
    <col min="4" max="4" width="11.7109375" style="13" customWidth="1"/>
    <col min="5" max="5" width="11.7109375" style="4" customWidth="1"/>
    <col min="6" max="16384" width="63.8515625" style="4" customWidth="1"/>
  </cols>
  <sheetData>
    <row r="1" spans="1:3" ht="30" customHeight="1">
      <c r="A1" s="31" t="s">
        <v>32</v>
      </c>
      <c r="B1" s="7" t="s">
        <v>19</v>
      </c>
      <c r="C1" s="67" t="s">
        <v>111</v>
      </c>
    </row>
    <row r="2" ht="9" customHeight="1"/>
    <row r="3" spans="1:5" ht="21" customHeight="1">
      <c r="A3" s="6" t="s">
        <v>2</v>
      </c>
      <c r="B3" s="6"/>
      <c r="C3" s="6" t="s">
        <v>0</v>
      </c>
      <c r="D3" s="6" t="s">
        <v>13</v>
      </c>
      <c r="E3" s="6" t="s">
        <v>5</v>
      </c>
    </row>
    <row r="4" spans="1:5" ht="20.25" customHeight="1">
      <c r="A4" s="59">
        <v>182981</v>
      </c>
      <c r="B4" s="32">
        <v>1</v>
      </c>
      <c r="C4" s="57" t="s">
        <v>98</v>
      </c>
      <c r="D4" s="57">
        <v>29</v>
      </c>
      <c r="E4" s="58">
        <v>0.591</v>
      </c>
    </row>
    <row r="5" spans="1:5" ht="20.25" customHeight="1">
      <c r="A5" s="59">
        <v>220799</v>
      </c>
      <c r="B5" s="32">
        <v>2</v>
      </c>
      <c r="C5" s="57" t="s">
        <v>99</v>
      </c>
      <c r="D5" s="57">
        <v>19</v>
      </c>
      <c r="E5" s="58">
        <v>0.361</v>
      </c>
    </row>
    <row r="6" spans="1:5" ht="20.25" customHeight="1">
      <c r="A6" s="59">
        <v>270569</v>
      </c>
      <c r="B6" s="32">
        <v>3</v>
      </c>
      <c r="C6" s="57" t="s">
        <v>100</v>
      </c>
      <c r="D6" s="57">
        <v>17</v>
      </c>
      <c r="E6" s="58">
        <v>0.327</v>
      </c>
    </row>
    <row r="7" spans="1:5" ht="20.25" customHeight="1">
      <c r="A7" s="59">
        <v>270570</v>
      </c>
      <c r="B7" s="32">
        <v>4</v>
      </c>
      <c r="C7" s="57" t="s">
        <v>101</v>
      </c>
      <c r="D7" s="57">
        <v>16</v>
      </c>
      <c r="E7" s="58">
        <v>0.319</v>
      </c>
    </row>
    <row r="8" spans="1:5" ht="20.25" customHeight="1">
      <c r="A8" s="59">
        <v>156744</v>
      </c>
      <c r="B8" s="32">
        <v>5</v>
      </c>
      <c r="C8" s="57" t="s">
        <v>102</v>
      </c>
      <c r="D8" s="57">
        <v>16</v>
      </c>
      <c r="E8" s="58">
        <v>0.316</v>
      </c>
    </row>
    <row r="9" spans="1:5" ht="20.25" customHeight="1">
      <c r="A9" s="59">
        <v>386059</v>
      </c>
      <c r="B9" s="32">
        <v>6</v>
      </c>
      <c r="C9" s="57" t="s">
        <v>103</v>
      </c>
      <c r="D9" s="57">
        <v>15</v>
      </c>
      <c r="E9" s="58">
        <v>0.299</v>
      </c>
    </row>
    <row r="10" spans="1:5" ht="20.25" customHeight="1">
      <c r="A10" s="59">
        <v>105353</v>
      </c>
      <c r="B10" s="32">
        <v>7</v>
      </c>
      <c r="C10" s="57" t="s">
        <v>104</v>
      </c>
      <c r="D10" s="57">
        <v>15</v>
      </c>
      <c r="E10" s="58">
        <v>0.282</v>
      </c>
    </row>
    <row r="11" spans="1:5" ht="20.25" customHeight="1">
      <c r="A11" s="59"/>
      <c r="B11" s="32"/>
      <c r="C11" s="57"/>
      <c r="D11" s="57"/>
      <c r="E11" s="58"/>
    </row>
    <row r="12" ht="9" customHeight="1"/>
    <row r="13" spans="1:4" ht="21" customHeight="1">
      <c r="A13" s="80" t="s">
        <v>7</v>
      </c>
      <c r="B13" s="80"/>
      <c r="C13" s="80"/>
      <c r="D13" s="80"/>
    </row>
    <row r="14" spans="1:5" ht="20.25" customHeight="1">
      <c r="A14" s="36" t="s">
        <v>33</v>
      </c>
      <c r="B14" s="35"/>
      <c r="C14" s="35" t="s">
        <v>0</v>
      </c>
      <c r="D14" s="35" t="s">
        <v>13</v>
      </c>
      <c r="E14" s="41" t="s">
        <v>38</v>
      </c>
    </row>
    <row r="15" spans="1:5" ht="20.25" customHeight="1">
      <c r="A15" s="37">
        <v>8</v>
      </c>
      <c r="B15" s="32">
        <v>1</v>
      </c>
      <c r="C15" s="57" t="s">
        <v>99</v>
      </c>
      <c r="D15" s="57">
        <v>19</v>
      </c>
      <c r="E15" s="38" t="s">
        <v>36</v>
      </c>
    </row>
    <row r="16" spans="1:5" ht="20.25" customHeight="1">
      <c r="A16" s="37">
        <v>2</v>
      </c>
      <c r="B16" s="32">
        <v>2</v>
      </c>
      <c r="C16" s="57" t="s">
        <v>102</v>
      </c>
      <c r="D16" s="57">
        <v>16</v>
      </c>
      <c r="E16" s="38" t="s">
        <v>35</v>
      </c>
    </row>
    <row r="17" spans="1:5" ht="20.25" customHeight="1">
      <c r="A17" s="37">
        <v>3</v>
      </c>
      <c r="B17" s="32">
        <v>3</v>
      </c>
      <c r="C17" s="57" t="s">
        <v>104</v>
      </c>
      <c r="D17" s="57">
        <v>15</v>
      </c>
      <c r="E17" s="38" t="s">
        <v>36</v>
      </c>
    </row>
    <row r="18" spans="1:5" ht="9" customHeight="1">
      <c r="A18" s="5"/>
      <c r="B18" s="28"/>
      <c r="C18" s="14"/>
      <c r="D18" s="14"/>
      <c r="E18" s="39"/>
    </row>
    <row r="19" spans="1:5" ht="21" customHeight="1">
      <c r="A19" s="80" t="s">
        <v>9</v>
      </c>
      <c r="B19" s="80"/>
      <c r="C19" s="80"/>
      <c r="D19" s="80"/>
      <c r="E19" s="40"/>
    </row>
    <row r="20" spans="1:5" ht="20.25" customHeight="1">
      <c r="A20" s="36" t="s">
        <v>33</v>
      </c>
      <c r="B20" s="35"/>
      <c r="C20" s="35" t="s">
        <v>0</v>
      </c>
      <c r="D20" s="35" t="s">
        <v>13</v>
      </c>
      <c r="E20" s="41" t="s">
        <v>38</v>
      </c>
    </row>
    <row r="21" spans="1:5" ht="20.25" customHeight="1">
      <c r="A21" s="37">
        <v>7</v>
      </c>
      <c r="B21" s="32">
        <v>1</v>
      </c>
      <c r="C21" s="57" t="s">
        <v>99</v>
      </c>
      <c r="D21" s="57">
        <v>19</v>
      </c>
      <c r="E21" s="38" t="s">
        <v>37</v>
      </c>
    </row>
    <row r="22" spans="1:5" ht="20.25" customHeight="1">
      <c r="A22" s="37">
        <v>6</v>
      </c>
      <c r="B22" s="32">
        <v>2</v>
      </c>
      <c r="C22" s="57" t="s">
        <v>102</v>
      </c>
      <c r="D22" s="57">
        <v>16</v>
      </c>
      <c r="E22" s="38" t="s">
        <v>34</v>
      </c>
    </row>
    <row r="23" spans="1:5" ht="20.25" customHeight="1">
      <c r="A23" s="37">
        <v>12</v>
      </c>
      <c r="B23" s="32">
        <v>3</v>
      </c>
      <c r="C23" s="57" t="s">
        <v>104</v>
      </c>
      <c r="D23" s="57">
        <v>15</v>
      </c>
      <c r="E23" s="38" t="s">
        <v>36</v>
      </c>
    </row>
    <row r="24" spans="1:5" ht="9" customHeight="1">
      <c r="A24" s="5"/>
      <c r="B24" s="28"/>
      <c r="C24" s="14"/>
      <c r="D24" s="14"/>
      <c r="E24" s="39"/>
    </row>
    <row r="25" spans="1:5" ht="21" customHeight="1">
      <c r="A25" s="80" t="s">
        <v>10</v>
      </c>
      <c r="B25" s="80"/>
      <c r="C25" s="80"/>
      <c r="D25" s="80"/>
      <c r="E25" s="40"/>
    </row>
    <row r="26" spans="1:5" ht="20.25" customHeight="1">
      <c r="A26" s="36" t="s">
        <v>33</v>
      </c>
      <c r="B26" s="35"/>
      <c r="C26" s="35" t="s">
        <v>0</v>
      </c>
      <c r="D26" s="35" t="s">
        <v>13</v>
      </c>
      <c r="E26" s="41" t="s">
        <v>38</v>
      </c>
    </row>
    <row r="27" spans="1:5" ht="20.25" customHeight="1">
      <c r="A27" s="37">
        <v>1</v>
      </c>
      <c r="B27" s="32">
        <v>1</v>
      </c>
      <c r="C27" s="57" t="s">
        <v>99</v>
      </c>
      <c r="D27" s="57">
        <v>19</v>
      </c>
      <c r="E27" s="38" t="s">
        <v>35</v>
      </c>
    </row>
    <row r="28" spans="1:5" ht="20.25" customHeight="1">
      <c r="A28" s="37">
        <v>9</v>
      </c>
      <c r="B28" s="32">
        <v>2</v>
      </c>
      <c r="C28" s="57" t="s">
        <v>102</v>
      </c>
      <c r="D28" s="57">
        <v>16</v>
      </c>
      <c r="E28" s="38" t="s">
        <v>35</v>
      </c>
    </row>
    <row r="29" spans="1:5" ht="20.25" customHeight="1">
      <c r="A29" s="37">
        <v>9</v>
      </c>
      <c r="B29" s="32">
        <v>3</v>
      </c>
      <c r="C29" s="57" t="s">
        <v>104</v>
      </c>
      <c r="D29" s="57">
        <v>15</v>
      </c>
      <c r="E29" s="38" t="s">
        <v>37</v>
      </c>
    </row>
    <row r="30" spans="1:5" ht="9" customHeight="1">
      <c r="A30" s="5"/>
      <c r="B30" s="28"/>
      <c r="C30" s="14"/>
      <c r="D30" s="14"/>
      <c r="E30" s="39"/>
    </row>
    <row r="31" spans="1:5" ht="21" customHeight="1">
      <c r="A31" s="80" t="s">
        <v>11</v>
      </c>
      <c r="B31" s="80"/>
      <c r="C31" s="80"/>
      <c r="D31" s="80"/>
      <c r="E31" s="40"/>
    </row>
    <row r="32" spans="1:5" ht="20.25" customHeight="1">
      <c r="A32" s="36" t="s">
        <v>33</v>
      </c>
      <c r="B32" s="35"/>
      <c r="C32" s="35" t="s">
        <v>0</v>
      </c>
      <c r="D32" s="35" t="s">
        <v>13</v>
      </c>
      <c r="E32" s="41" t="s">
        <v>38</v>
      </c>
    </row>
    <row r="33" spans="1:5" ht="20.25" customHeight="1">
      <c r="A33" s="37">
        <v>10</v>
      </c>
      <c r="B33" s="32">
        <v>1</v>
      </c>
      <c r="C33" s="57" t="s">
        <v>99</v>
      </c>
      <c r="D33" s="57">
        <v>19</v>
      </c>
      <c r="E33" s="38" t="s">
        <v>35</v>
      </c>
    </row>
    <row r="34" spans="1:5" ht="20.25" customHeight="1">
      <c r="A34" s="37">
        <v>11</v>
      </c>
      <c r="B34" s="32">
        <v>2</v>
      </c>
      <c r="C34" s="57" t="s">
        <v>102</v>
      </c>
      <c r="D34" s="57">
        <v>16</v>
      </c>
      <c r="E34" s="38" t="s">
        <v>37</v>
      </c>
    </row>
    <row r="35" spans="1:5" ht="20.25" customHeight="1">
      <c r="A35" s="37">
        <v>7</v>
      </c>
      <c r="B35" s="32">
        <v>3</v>
      </c>
      <c r="C35" s="57" t="s">
        <v>104</v>
      </c>
      <c r="D35" s="57">
        <v>15</v>
      </c>
      <c r="E35" s="38" t="s">
        <v>34</v>
      </c>
    </row>
    <row r="36" spans="1:5" ht="9" customHeight="1">
      <c r="A36" s="5"/>
      <c r="B36" s="28"/>
      <c r="C36" s="14"/>
      <c r="D36" s="14"/>
      <c r="E36" s="39"/>
    </row>
    <row r="37" spans="1:5" ht="21" customHeight="1">
      <c r="A37" s="80" t="s">
        <v>12</v>
      </c>
      <c r="B37" s="80"/>
      <c r="C37" s="80"/>
      <c r="D37" s="80"/>
      <c r="E37" s="40"/>
    </row>
    <row r="38" spans="1:5" ht="20.25" customHeight="1">
      <c r="A38" s="36" t="s">
        <v>33</v>
      </c>
      <c r="B38" s="35"/>
      <c r="C38" s="35" t="s">
        <v>0</v>
      </c>
      <c r="D38" s="35" t="s">
        <v>13</v>
      </c>
      <c r="E38" s="41" t="s">
        <v>38</v>
      </c>
    </row>
    <row r="39" spans="1:5" ht="20.25" customHeight="1">
      <c r="A39" s="37">
        <v>3</v>
      </c>
      <c r="B39" s="32">
        <v>1</v>
      </c>
      <c r="C39" s="57" t="s">
        <v>99</v>
      </c>
      <c r="D39" s="57">
        <v>19</v>
      </c>
      <c r="E39" s="38" t="s">
        <v>34</v>
      </c>
    </row>
    <row r="40" spans="1:5" ht="20.25" customHeight="1">
      <c r="A40" s="37">
        <v>4</v>
      </c>
      <c r="B40" s="32">
        <v>2</v>
      </c>
      <c r="C40" s="57" t="s">
        <v>102</v>
      </c>
      <c r="D40" s="57">
        <v>16</v>
      </c>
      <c r="E40" s="38" t="s">
        <v>36</v>
      </c>
    </row>
    <row r="41" spans="1:5" ht="20.25" customHeight="1">
      <c r="A41" s="37">
        <v>5</v>
      </c>
      <c r="B41" s="32">
        <v>3</v>
      </c>
      <c r="C41" s="57" t="s">
        <v>104</v>
      </c>
      <c r="D41" s="57">
        <v>15</v>
      </c>
      <c r="E41" s="38" t="s">
        <v>35</v>
      </c>
    </row>
    <row r="42" spans="1:5" ht="9" customHeight="1">
      <c r="A42" s="5"/>
      <c r="B42" s="28"/>
      <c r="C42" s="14"/>
      <c r="D42" s="14"/>
      <c r="E42" s="5"/>
    </row>
  </sheetData>
  <sheetProtection selectLockedCells="1"/>
  <mergeCells count="5">
    <mergeCell ref="A37:D37"/>
    <mergeCell ref="A13:D13"/>
    <mergeCell ref="A19:D19"/>
    <mergeCell ref="A25:D25"/>
    <mergeCell ref="A31:D31"/>
  </mergeCells>
  <printOptions/>
  <pageMargins left="0.54" right="0.53" top="0.39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C39" sqref="C39:D41"/>
    </sheetView>
  </sheetViews>
  <sheetFormatPr defaultColWidth="63.8515625" defaultRowHeight="26.25" customHeight="1"/>
  <cols>
    <col min="1" max="1" width="10.7109375" style="4" customWidth="1"/>
    <col min="2" max="2" width="5.7109375" style="27" customWidth="1"/>
    <col min="3" max="3" width="52.28125" style="13" customWidth="1"/>
    <col min="4" max="4" width="11.7109375" style="13" customWidth="1"/>
    <col min="5" max="5" width="11.7109375" style="4" customWidth="1"/>
    <col min="6" max="16384" width="63.8515625" style="4" customWidth="1"/>
  </cols>
  <sheetData>
    <row r="1" spans="1:3" ht="30" customHeight="1">
      <c r="A1" s="31" t="s">
        <v>32</v>
      </c>
      <c r="B1" s="7" t="s">
        <v>18</v>
      </c>
      <c r="C1" s="67" t="s">
        <v>105</v>
      </c>
    </row>
    <row r="2" ht="9" customHeight="1"/>
    <row r="3" spans="1:5" ht="21" customHeight="1">
      <c r="A3" s="6" t="s">
        <v>2</v>
      </c>
      <c r="B3" s="6"/>
      <c r="C3" s="6" t="s">
        <v>0</v>
      </c>
      <c r="D3" s="6" t="s">
        <v>13</v>
      </c>
      <c r="E3" s="6" t="s">
        <v>5</v>
      </c>
    </row>
    <row r="4" spans="1:5" ht="20.25" customHeight="1">
      <c r="A4" s="59">
        <v>170990</v>
      </c>
      <c r="B4" s="32">
        <v>1</v>
      </c>
      <c r="C4" s="57" t="s">
        <v>112</v>
      </c>
      <c r="D4" s="57">
        <v>31</v>
      </c>
      <c r="E4" s="58">
        <v>0.626</v>
      </c>
    </row>
    <row r="5" spans="1:5" ht="20.25" customHeight="1">
      <c r="A5" s="59">
        <v>143118</v>
      </c>
      <c r="B5" s="32">
        <v>2</v>
      </c>
      <c r="C5" s="57" t="s">
        <v>113</v>
      </c>
      <c r="D5" s="57">
        <v>21</v>
      </c>
      <c r="E5" s="58">
        <v>0.416</v>
      </c>
    </row>
    <row r="6" spans="1:5" ht="20.25" customHeight="1">
      <c r="A6" s="59">
        <v>223251</v>
      </c>
      <c r="B6" s="32">
        <v>3</v>
      </c>
      <c r="C6" s="57" t="s">
        <v>114</v>
      </c>
      <c r="D6" s="57">
        <v>19</v>
      </c>
      <c r="E6" s="58">
        <v>0.376</v>
      </c>
    </row>
    <row r="7" spans="1:5" ht="20.25" customHeight="1">
      <c r="A7" s="59">
        <v>147817</v>
      </c>
      <c r="B7" s="32">
        <v>4</v>
      </c>
      <c r="C7" s="57" t="s">
        <v>115</v>
      </c>
      <c r="D7" s="57">
        <v>16</v>
      </c>
      <c r="E7" s="58">
        <v>0.305</v>
      </c>
    </row>
    <row r="8" spans="1:5" ht="20.25" customHeight="1">
      <c r="A8" s="59">
        <v>224712</v>
      </c>
      <c r="B8" s="32">
        <v>5</v>
      </c>
      <c r="C8" s="57" t="s">
        <v>116</v>
      </c>
      <c r="D8" s="57">
        <v>15</v>
      </c>
      <c r="E8" s="58">
        <v>0.282</v>
      </c>
    </row>
    <row r="9" spans="1:5" ht="20.25" customHeight="1">
      <c r="A9" s="59"/>
      <c r="B9" s="32"/>
      <c r="C9" s="57"/>
      <c r="D9" s="57"/>
      <c r="E9" s="58"/>
    </row>
    <row r="10" spans="1:5" ht="20.25" customHeight="1">
      <c r="A10" s="59"/>
      <c r="B10" s="32"/>
      <c r="C10" s="57"/>
      <c r="D10" s="57"/>
      <c r="E10" s="58"/>
    </row>
    <row r="11" spans="1:5" ht="20.25" customHeight="1">
      <c r="A11" s="59"/>
      <c r="B11" s="32"/>
      <c r="C11" s="57"/>
      <c r="D11" s="57"/>
      <c r="E11" s="58"/>
    </row>
    <row r="12" ht="9" customHeight="1"/>
    <row r="13" spans="1:4" ht="21" customHeight="1">
      <c r="A13" s="80" t="s">
        <v>7</v>
      </c>
      <c r="B13" s="80"/>
      <c r="C13" s="80"/>
      <c r="D13" s="80"/>
    </row>
    <row r="14" spans="1:5" ht="20.25" customHeight="1">
      <c r="A14" s="36" t="s">
        <v>33</v>
      </c>
      <c r="B14" s="35"/>
      <c r="C14" s="35" t="s">
        <v>0</v>
      </c>
      <c r="D14" s="35" t="s">
        <v>13</v>
      </c>
      <c r="E14" s="41" t="s">
        <v>38</v>
      </c>
    </row>
    <row r="15" spans="1:5" ht="20.25" customHeight="1">
      <c r="A15" s="37">
        <v>10</v>
      </c>
      <c r="B15" s="32">
        <v>1</v>
      </c>
      <c r="C15" s="57" t="s">
        <v>112</v>
      </c>
      <c r="D15" s="57">
        <v>31</v>
      </c>
      <c r="E15" s="38" t="s">
        <v>34</v>
      </c>
    </row>
    <row r="16" spans="1:5" ht="20.25" customHeight="1">
      <c r="A16" s="37">
        <v>11</v>
      </c>
      <c r="B16" s="32">
        <v>2</v>
      </c>
      <c r="C16" s="57" t="s">
        <v>115</v>
      </c>
      <c r="D16" s="57">
        <v>16</v>
      </c>
      <c r="E16" s="38" t="s">
        <v>36</v>
      </c>
    </row>
    <row r="17" spans="1:5" ht="20.25" customHeight="1">
      <c r="A17" s="37">
        <v>7</v>
      </c>
      <c r="B17" s="32">
        <v>3</v>
      </c>
      <c r="C17" s="57" t="s">
        <v>116</v>
      </c>
      <c r="D17" s="57">
        <v>15</v>
      </c>
      <c r="E17" s="38" t="s">
        <v>35</v>
      </c>
    </row>
    <row r="18" spans="1:5" ht="9" customHeight="1">
      <c r="A18" s="5"/>
      <c r="B18" s="28"/>
      <c r="C18" s="14"/>
      <c r="D18" s="14"/>
      <c r="E18" s="39"/>
    </row>
    <row r="19" spans="1:5" ht="21" customHeight="1">
      <c r="A19" s="80" t="s">
        <v>8</v>
      </c>
      <c r="B19" s="80"/>
      <c r="C19" s="80"/>
      <c r="D19" s="80"/>
      <c r="E19" s="40"/>
    </row>
    <row r="20" spans="1:5" ht="20.25" customHeight="1">
      <c r="A20" s="36" t="s">
        <v>33</v>
      </c>
      <c r="B20" s="35"/>
      <c r="C20" s="35" t="s">
        <v>0</v>
      </c>
      <c r="D20" s="35" t="s">
        <v>13</v>
      </c>
      <c r="E20" s="41" t="s">
        <v>38</v>
      </c>
    </row>
    <row r="21" spans="1:5" ht="20.25" customHeight="1">
      <c r="A21" s="37">
        <v>7</v>
      </c>
      <c r="B21" s="32">
        <v>1</v>
      </c>
      <c r="C21" s="57" t="s">
        <v>112</v>
      </c>
      <c r="D21" s="57">
        <v>31</v>
      </c>
      <c r="E21" s="38" t="s">
        <v>37</v>
      </c>
    </row>
    <row r="22" spans="1:5" ht="20.25" customHeight="1">
      <c r="A22" s="37">
        <v>6</v>
      </c>
      <c r="B22" s="32">
        <v>2</v>
      </c>
      <c r="C22" s="57" t="s">
        <v>115</v>
      </c>
      <c r="D22" s="57">
        <v>16</v>
      </c>
      <c r="E22" s="38" t="s">
        <v>34</v>
      </c>
    </row>
    <row r="23" spans="1:5" ht="20.25" customHeight="1">
      <c r="A23" s="37">
        <v>12</v>
      </c>
      <c r="B23" s="32">
        <v>3</v>
      </c>
      <c r="C23" s="57" t="s">
        <v>116</v>
      </c>
      <c r="D23" s="57">
        <v>15</v>
      </c>
      <c r="E23" s="38" t="s">
        <v>36</v>
      </c>
    </row>
    <row r="24" spans="1:5" ht="9" customHeight="1">
      <c r="A24" s="5"/>
      <c r="B24" s="28"/>
      <c r="C24" s="14"/>
      <c r="D24" s="14"/>
      <c r="E24" s="39"/>
    </row>
    <row r="25" spans="1:5" ht="21" customHeight="1">
      <c r="A25" s="80" t="s">
        <v>10</v>
      </c>
      <c r="B25" s="80"/>
      <c r="C25" s="80"/>
      <c r="D25" s="80"/>
      <c r="E25" s="40"/>
    </row>
    <row r="26" spans="1:5" ht="20.25" customHeight="1">
      <c r="A26" s="36" t="s">
        <v>33</v>
      </c>
      <c r="B26" s="35"/>
      <c r="C26" s="35" t="s">
        <v>0</v>
      </c>
      <c r="D26" s="35" t="s">
        <v>13</v>
      </c>
      <c r="E26" s="41" t="s">
        <v>38</v>
      </c>
    </row>
    <row r="27" spans="1:5" ht="20.25" customHeight="1">
      <c r="A27" s="37">
        <v>8</v>
      </c>
      <c r="B27" s="32">
        <v>1</v>
      </c>
      <c r="C27" s="57" t="s">
        <v>112</v>
      </c>
      <c r="D27" s="57">
        <v>31</v>
      </c>
      <c r="E27" s="38" t="s">
        <v>35</v>
      </c>
    </row>
    <row r="28" spans="1:5" ht="20.25" customHeight="1">
      <c r="A28" s="37">
        <v>2</v>
      </c>
      <c r="B28" s="32">
        <v>2</v>
      </c>
      <c r="C28" s="57" t="s">
        <v>115</v>
      </c>
      <c r="D28" s="57">
        <v>16</v>
      </c>
      <c r="E28" s="38" t="s">
        <v>37</v>
      </c>
    </row>
    <row r="29" spans="1:5" ht="20.25" customHeight="1">
      <c r="A29" s="37">
        <v>2</v>
      </c>
      <c r="B29" s="32">
        <v>3</v>
      </c>
      <c r="C29" s="57" t="s">
        <v>116</v>
      </c>
      <c r="D29" s="57">
        <v>15</v>
      </c>
      <c r="E29" s="38" t="s">
        <v>36</v>
      </c>
    </row>
    <row r="30" spans="1:5" ht="9" customHeight="1">
      <c r="A30" s="5"/>
      <c r="B30" s="28"/>
      <c r="C30" s="14"/>
      <c r="D30" s="14"/>
      <c r="E30" s="39"/>
    </row>
    <row r="31" spans="1:5" ht="21" customHeight="1">
      <c r="A31" s="80" t="s">
        <v>11</v>
      </c>
      <c r="B31" s="80"/>
      <c r="C31" s="80"/>
      <c r="D31" s="80"/>
      <c r="E31" s="40"/>
    </row>
    <row r="32" spans="1:5" ht="20.25" customHeight="1">
      <c r="A32" s="36" t="s">
        <v>33</v>
      </c>
      <c r="B32" s="35"/>
      <c r="C32" s="35" t="s">
        <v>0</v>
      </c>
      <c r="D32" s="35" t="s">
        <v>13</v>
      </c>
      <c r="E32" s="41" t="s">
        <v>38</v>
      </c>
    </row>
    <row r="33" spans="1:5" ht="20.25" customHeight="1">
      <c r="A33" s="37">
        <v>3</v>
      </c>
      <c r="B33" s="32">
        <v>1</v>
      </c>
      <c r="C33" s="57" t="s">
        <v>112</v>
      </c>
      <c r="D33" s="57">
        <v>31</v>
      </c>
      <c r="E33" s="38" t="s">
        <v>35</v>
      </c>
    </row>
    <row r="34" spans="1:5" ht="20.25" customHeight="1">
      <c r="A34" s="37">
        <v>4</v>
      </c>
      <c r="B34" s="32">
        <v>2</v>
      </c>
      <c r="C34" s="57" t="s">
        <v>115</v>
      </c>
      <c r="D34" s="57">
        <v>16</v>
      </c>
      <c r="E34" s="38" t="s">
        <v>35</v>
      </c>
    </row>
    <row r="35" spans="1:5" ht="20.25" customHeight="1">
      <c r="A35" s="37">
        <v>5</v>
      </c>
      <c r="B35" s="32">
        <v>3</v>
      </c>
      <c r="C35" s="57" t="s">
        <v>116</v>
      </c>
      <c r="D35" s="57">
        <v>15</v>
      </c>
      <c r="E35" s="38" t="s">
        <v>37</v>
      </c>
    </row>
    <row r="36" spans="1:5" ht="9" customHeight="1">
      <c r="A36" s="5"/>
      <c r="B36" s="28"/>
      <c r="C36" s="14"/>
      <c r="D36" s="14"/>
      <c r="E36" s="39"/>
    </row>
    <row r="37" spans="1:5" ht="21" customHeight="1">
      <c r="A37" s="80" t="s">
        <v>12</v>
      </c>
      <c r="B37" s="80"/>
      <c r="C37" s="80"/>
      <c r="D37" s="80"/>
      <c r="E37" s="40"/>
    </row>
    <row r="38" spans="1:5" ht="20.25" customHeight="1">
      <c r="A38" s="36" t="s">
        <v>33</v>
      </c>
      <c r="B38" s="35"/>
      <c r="C38" s="35" t="s">
        <v>0</v>
      </c>
      <c r="D38" s="35" t="s">
        <v>13</v>
      </c>
      <c r="E38" s="41" t="s">
        <v>38</v>
      </c>
    </row>
    <row r="39" spans="1:5" ht="20.25" customHeight="1">
      <c r="A39" s="37">
        <v>1</v>
      </c>
      <c r="B39" s="32">
        <v>1</v>
      </c>
      <c r="C39" s="57" t="s">
        <v>112</v>
      </c>
      <c r="D39" s="57">
        <v>31</v>
      </c>
      <c r="E39" s="38" t="s">
        <v>36</v>
      </c>
    </row>
    <row r="40" spans="1:5" ht="20.25" customHeight="1">
      <c r="A40" s="37">
        <v>9</v>
      </c>
      <c r="B40" s="32">
        <v>2</v>
      </c>
      <c r="C40" s="57" t="s">
        <v>115</v>
      </c>
      <c r="D40" s="57">
        <v>16</v>
      </c>
      <c r="E40" s="38" t="s">
        <v>36</v>
      </c>
    </row>
    <row r="41" spans="1:5" ht="20.25" customHeight="1">
      <c r="A41" s="37">
        <v>8</v>
      </c>
      <c r="B41" s="32">
        <v>3</v>
      </c>
      <c r="C41" s="57" t="s">
        <v>116</v>
      </c>
      <c r="D41" s="57">
        <v>15</v>
      </c>
      <c r="E41" s="38" t="s">
        <v>34</v>
      </c>
    </row>
    <row r="42" spans="1:5" ht="9" customHeight="1">
      <c r="A42" s="5"/>
      <c r="B42" s="28"/>
      <c r="C42" s="14"/>
      <c r="D42" s="14"/>
      <c r="E42" s="5"/>
    </row>
  </sheetData>
  <sheetProtection selectLockedCells="1"/>
  <mergeCells count="5">
    <mergeCell ref="A37:D37"/>
    <mergeCell ref="A13:D13"/>
    <mergeCell ref="A19:D19"/>
    <mergeCell ref="A25:D25"/>
    <mergeCell ref="A31:D31"/>
  </mergeCells>
  <printOptions/>
  <pageMargins left="0.46" right="0.47" top="0.41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C40" sqref="C40:D41"/>
    </sheetView>
  </sheetViews>
  <sheetFormatPr defaultColWidth="63.8515625" defaultRowHeight="26.25" customHeight="1"/>
  <cols>
    <col min="1" max="1" width="10.7109375" style="4" customWidth="1"/>
    <col min="2" max="2" width="5.7109375" style="27" customWidth="1"/>
    <col min="3" max="3" width="52.28125" style="13" customWidth="1"/>
    <col min="4" max="4" width="11.7109375" style="13" customWidth="1"/>
    <col min="5" max="5" width="11.7109375" style="4" customWidth="1"/>
    <col min="6" max="16384" width="63.8515625" style="4" customWidth="1"/>
  </cols>
  <sheetData>
    <row r="1" spans="1:3" ht="30" customHeight="1">
      <c r="A1" s="31" t="s">
        <v>32</v>
      </c>
      <c r="B1" s="7" t="s">
        <v>17</v>
      </c>
      <c r="C1" s="67" t="s">
        <v>117</v>
      </c>
    </row>
    <row r="2" ht="9" customHeight="1"/>
    <row r="3" spans="1:5" ht="21" customHeight="1">
      <c r="A3" s="6" t="s">
        <v>2</v>
      </c>
      <c r="B3" s="6"/>
      <c r="C3" s="6" t="s">
        <v>0</v>
      </c>
      <c r="D3" s="6" t="s">
        <v>13</v>
      </c>
      <c r="E3" s="6" t="s">
        <v>5</v>
      </c>
    </row>
    <row r="4" spans="1:5" ht="20.25" customHeight="1">
      <c r="A4" s="59">
        <v>139386</v>
      </c>
      <c r="B4" s="32">
        <v>1</v>
      </c>
      <c r="C4" s="57" t="s">
        <v>118</v>
      </c>
      <c r="D4" s="57">
        <v>31</v>
      </c>
      <c r="E4" s="79">
        <v>0.639</v>
      </c>
    </row>
    <row r="5" spans="1:5" ht="20.25" customHeight="1">
      <c r="A5" s="59">
        <v>228302</v>
      </c>
      <c r="B5" s="32">
        <v>2</v>
      </c>
      <c r="C5" s="57" t="s">
        <v>119</v>
      </c>
      <c r="D5" s="57">
        <v>22</v>
      </c>
      <c r="E5" s="79">
        <v>0.435</v>
      </c>
    </row>
    <row r="6" spans="1:5" ht="20.25" customHeight="1">
      <c r="A6" s="59">
        <v>138881</v>
      </c>
      <c r="B6" s="32">
        <v>3</v>
      </c>
      <c r="C6" s="57" t="s">
        <v>120</v>
      </c>
      <c r="D6" s="57">
        <v>19</v>
      </c>
      <c r="E6" s="79">
        <v>0.36</v>
      </c>
    </row>
    <row r="7" spans="1:5" ht="20.25" customHeight="1">
      <c r="A7" s="59">
        <v>166647</v>
      </c>
      <c r="B7" s="32">
        <v>4</v>
      </c>
      <c r="C7" s="57" t="s">
        <v>121</v>
      </c>
      <c r="D7" s="57">
        <v>18</v>
      </c>
      <c r="E7" s="79">
        <v>0.356</v>
      </c>
    </row>
    <row r="8" spans="1:5" ht="20.25" customHeight="1">
      <c r="A8" s="59"/>
      <c r="B8" s="32"/>
      <c r="C8" s="57"/>
      <c r="D8" s="57"/>
      <c r="E8" s="58"/>
    </row>
    <row r="9" spans="1:5" ht="20.25" customHeight="1">
      <c r="A9" s="59"/>
      <c r="B9" s="32"/>
      <c r="C9" s="57"/>
      <c r="D9" s="57"/>
      <c r="E9" s="58"/>
    </row>
    <row r="10" spans="1:5" ht="20.25" customHeight="1">
      <c r="A10" s="59"/>
      <c r="B10" s="32"/>
      <c r="C10" s="57"/>
      <c r="D10" s="57"/>
      <c r="E10" s="58"/>
    </row>
    <row r="11" spans="1:5" ht="20.25" customHeight="1">
      <c r="A11" s="59"/>
      <c r="B11" s="32"/>
      <c r="C11" s="57"/>
      <c r="D11" s="57"/>
      <c r="E11" s="58"/>
    </row>
    <row r="12" spans="1:5" ht="9" customHeight="1">
      <c r="A12" s="60"/>
      <c r="B12" s="61"/>
      <c r="C12" s="62"/>
      <c r="D12" s="62"/>
      <c r="E12" s="60"/>
    </row>
    <row r="13" spans="1:4" ht="21" customHeight="1">
      <c r="A13" s="80" t="s">
        <v>7</v>
      </c>
      <c r="B13" s="80"/>
      <c r="C13" s="80"/>
      <c r="D13" s="80"/>
    </row>
    <row r="14" spans="1:5" ht="20.25" customHeight="1">
      <c r="A14" s="36" t="s">
        <v>33</v>
      </c>
      <c r="B14" s="35"/>
      <c r="C14" s="35" t="s">
        <v>0</v>
      </c>
      <c r="D14" s="35" t="s">
        <v>13</v>
      </c>
      <c r="E14" s="41" t="s">
        <v>38</v>
      </c>
    </row>
    <row r="15" spans="1:5" ht="20.25" customHeight="1">
      <c r="A15" s="37">
        <v>3</v>
      </c>
      <c r="B15" s="32">
        <v>1</v>
      </c>
      <c r="C15" s="57" t="s">
        <v>119</v>
      </c>
      <c r="D15" s="57">
        <v>22</v>
      </c>
      <c r="E15" s="38" t="s">
        <v>37</v>
      </c>
    </row>
    <row r="16" spans="1:5" ht="20.25" customHeight="1">
      <c r="A16" s="37">
        <v>4</v>
      </c>
      <c r="B16" s="32">
        <v>2</v>
      </c>
      <c r="C16" s="57" t="s">
        <v>120</v>
      </c>
      <c r="D16" s="57">
        <v>19</v>
      </c>
      <c r="E16" s="38" t="s">
        <v>34</v>
      </c>
    </row>
    <row r="17" spans="1:5" ht="20.25" customHeight="1">
      <c r="A17" s="37">
        <v>5</v>
      </c>
      <c r="B17" s="32">
        <v>3</v>
      </c>
      <c r="C17" s="57" t="s">
        <v>121</v>
      </c>
      <c r="D17" s="57">
        <v>18</v>
      </c>
      <c r="E17" s="38" t="s">
        <v>34</v>
      </c>
    </row>
    <row r="18" spans="1:5" ht="9" customHeight="1">
      <c r="A18" s="5"/>
      <c r="B18" s="28"/>
      <c r="C18" s="14"/>
      <c r="D18" s="14"/>
      <c r="E18" s="39"/>
    </row>
    <row r="19" spans="1:5" ht="21" customHeight="1">
      <c r="A19" s="80" t="s">
        <v>8</v>
      </c>
      <c r="B19" s="80"/>
      <c r="C19" s="80"/>
      <c r="D19" s="80"/>
      <c r="E19" s="40"/>
    </row>
    <row r="20" spans="1:5" ht="20.25" customHeight="1">
      <c r="A20" s="36" t="s">
        <v>33</v>
      </c>
      <c r="B20" s="35"/>
      <c r="C20" s="35" t="s">
        <v>0</v>
      </c>
      <c r="D20" s="35" t="s">
        <v>13</v>
      </c>
      <c r="E20" s="41" t="s">
        <v>38</v>
      </c>
    </row>
    <row r="21" spans="1:5" ht="20.25" customHeight="1">
      <c r="A21" s="37">
        <v>1</v>
      </c>
      <c r="B21" s="32">
        <v>1</v>
      </c>
      <c r="C21" s="57" t="s">
        <v>118</v>
      </c>
      <c r="D21" s="57">
        <v>31</v>
      </c>
      <c r="E21" s="38" t="s">
        <v>35</v>
      </c>
    </row>
    <row r="22" spans="1:5" ht="20.25" customHeight="1">
      <c r="A22" s="37">
        <v>9</v>
      </c>
      <c r="B22" s="32">
        <v>2</v>
      </c>
      <c r="C22" s="57" t="s">
        <v>119</v>
      </c>
      <c r="D22" s="57">
        <v>22</v>
      </c>
      <c r="E22" s="38" t="s">
        <v>35</v>
      </c>
    </row>
    <row r="23" spans="1:5" ht="20.25" customHeight="1">
      <c r="A23" s="37">
        <v>9</v>
      </c>
      <c r="B23" s="32">
        <v>3</v>
      </c>
      <c r="C23" s="57" t="s">
        <v>121</v>
      </c>
      <c r="D23" s="57">
        <v>18</v>
      </c>
      <c r="E23" s="38" t="s">
        <v>37</v>
      </c>
    </row>
    <row r="24" spans="1:5" ht="9" customHeight="1">
      <c r="A24" s="5"/>
      <c r="B24" s="28"/>
      <c r="C24" s="14"/>
      <c r="D24" s="14"/>
      <c r="E24" s="39"/>
    </row>
    <row r="25" spans="1:5" ht="21" customHeight="1">
      <c r="A25" s="80" t="s">
        <v>9</v>
      </c>
      <c r="B25" s="80"/>
      <c r="C25" s="80"/>
      <c r="D25" s="80"/>
      <c r="E25" s="40"/>
    </row>
    <row r="26" spans="1:5" ht="20.25" customHeight="1">
      <c r="A26" s="36" t="s">
        <v>33</v>
      </c>
      <c r="B26" s="35"/>
      <c r="C26" s="35" t="s">
        <v>0</v>
      </c>
      <c r="D26" s="35" t="s">
        <v>13</v>
      </c>
      <c r="E26" s="41" t="s">
        <v>38</v>
      </c>
    </row>
    <row r="27" spans="1:5" ht="20.25" customHeight="1">
      <c r="A27" s="37">
        <v>8</v>
      </c>
      <c r="B27" s="32">
        <v>1</v>
      </c>
      <c r="C27" s="57" t="s">
        <v>118</v>
      </c>
      <c r="D27" s="57">
        <v>31</v>
      </c>
      <c r="E27" s="38" t="s">
        <v>35</v>
      </c>
    </row>
    <row r="28" spans="1:5" ht="20.25" customHeight="1">
      <c r="A28" s="37">
        <v>2</v>
      </c>
      <c r="B28" s="32">
        <v>2</v>
      </c>
      <c r="C28" s="57" t="s">
        <v>120</v>
      </c>
      <c r="D28" s="57">
        <v>19</v>
      </c>
      <c r="E28" s="38" t="s">
        <v>37</v>
      </c>
    </row>
    <row r="29" spans="1:5" ht="20.25" customHeight="1">
      <c r="A29" s="37">
        <v>2</v>
      </c>
      <c r="B29" s="32">
        <v>3</v>
      </c>
      <c r="C29" s="57" t="s">
        <v>121</v>
      </c>
      <c r="D29" s="57">
        <v>18</v>
      </c>
      <c r="E29" s="38" t="s">
        <v>36</v>
      </c>
    </row>
    <row r="30" spans="1:5" ht="9" customHeight="1">
      <c r="A30" s="5"/>
      <c r="B30" s="28"/>
      <c r="C30" s="63"/>
      <c r="D30" s="63"/>
      <c r="E30" s="39"/>
    </row>
    <row r="31" spans="1:5" ht="21" customHeight="1">
      <c r="A31" s="80" t="s">
        <v>11</v>
      </c>
      <c r="B31" s="80"/>
      <c r="C31" s="80"/>
      <c r="D31" s="80"/>
      <c r="E31" s="40"/>
    </row>
    <row r="32" spans="1:5" ht="20.25" customHeight="1">
      <c r="A32" s="36" t="s">
        <v>33</v>
      </c>
      <c r="B32" s="35"/>
      <c r="C32" s="35" t="s">
        <v>0</v>
      </c>
      <c r="D32" s="35" t="s">
        <v>13</v>
      </c>
      <c r="E32" s="41" t="s">
        <v>38</v>
      </c>
    </row>
    <row r="33" spans="1:5" ht="20.25" customHeight="1">
      <c r="A33" s="37">
        <v>5</v>
      </c>
      <c r="B33" s="32">
        <v>1</v>
      </c>
      <c r="C33" s="57" t="s">
        <v>118</v>
      </c>
      <c r="D33" s="57">
        <v>31</v>
      </c>
      <c r="E33" s="38" t="s">
        <v>36</v>
      </c>
    </row>
    <row r="34" spans="1:5" ht="20.25" customHeight="1">
      <c r="A34" s="37">
        <v>6</v>
      </c>
      <c r="B34" s="32">
        <v>2</v>
      </c>
      <c r="C34" s="57" t="s">
        <v>119</v>
      </c>
      <c r="D34" s="57">
        <v>22</v>
      </c>
      <c r="E34" s="38" t="s">
        <v>36</v>
      </c>
    </row>
    <row r="35" spans="1:5" ht="20.25" customHeight="1">
      <c r="A35" s="37">
        <v>12</v>
      </c>
      <c r="B35" s="32">
        <v>3</v>
      </c>
      <c r="C35" s="57" t="s">
        <v>121</v>
      </c>
      <c r="D35" s="57">
        <v>18</v>
      </c>
      <c r="E35" s="38" t="s">
        <v>35</v>
      </c>
    </row>
    <row r="36" spans="1:5" ht="9" customHeight="1">
      <c r="A36" s="5"/>
      <c r="B36" s="28"/>
      <c r="C36" s="14"/>
      <c r="D36" s="14"/>
      <c r="E36" s="39"/>
    </row>
    <row r="37" spans="1:5" ht="21" customHeight="1">
      <c r="A37" s="80" t="s">
        <v>12</v>
      </c>
      <c r="B37" s="80"/>
      <c r="C37" s="80"/>
      <c r="D37" s="80"/>
      <c r="E37" s="40"/>
    </row>
    <row r="38" spans="1:5" ht="20.25" customHeight="1">
      <c r="A38" s="36" t="s">
        <v>33</v>
      </c>
      <c r="B38" s="35"/>
      <c r="C38" s="35" t="s">
        <v>0</v>
      </c>
      <c r="D38" s="35" t="s">
        <v>13</v>
      </c>
      <c r="E38" s="41" t="s">
        <v>38</v>
      </c>
    </row>
    <row r="39" spans="1:5" ht="20.25" customHeight="1">
      <c r="A39" s="37">
        <v>10</v>
      </c>
      <c r="B39" s="32">
        <v>1</v>
      </c>
      <c r="C39" s="57" t="s">
        <v>118</v>
      </c>
      <c r="D39" s="57">
        <v>31</v>
      </c>
      <c r="E39" s="38" t="s">
        <v>37</v>
      </c>
    </row>
    <row r="40" spans="1:5" ht="20.25" customHeight="1">
      <c r="A40" s="37">
        <v>11</v>
      </c>
      <c r="B40" s="32">
        <v>2</v>
      </c>
      <c r="C40" s="57" t="s">
        <v>119</v>
      </c>
      <c r="D40" s="57">
        <v>22</v>
      </c>
      <c r="E40" s="38" t="s">
        <v>35</v>
      </c>
    </row>
    <row r="41" spans="1:5" ht="20.25" customHeight="1">
      <c r="A41" s="37">
        <v>7</v>
      </c>
      <c r="B41" s="32">
        <v>3</v>
      </c>
      <c r="C41" s="57" t="s">
        <v>120</v>
      </c>
      <c r="D41" s="57">
        <v>19</v>
      </c>
      <c r="E41" s="38" t="s">
        <v>36</v>
      </c>
    </row>
    <row r="42" spans="1:5" ht="9" customHeight="1">
      <c r="A42" s="5"/>
      <c r="B42" s="28"/>
      <c r="C42" s="14"/>
      <c r="D42" s="14"/>
      <c r="E42" s="5"/>
    </row>
  </sheetData>
  <sheetProtection selectLockedCells="1"/>
  <mergeCells count="5">
    <mergeCell ref="A37:D37"/>
    <mergeCell ref="A13:D13"/>
    <mergeCell ref="A19:D19"/>
    <mergeCell ref="A25:D25"/>
    <mergeCell ref="A31:D31"/>
  </mergeCells>
  <printOptions/>
  <pageMargins left="0.56" right="0.38" top="0.43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C39" sqref="C39:D41"/>
    </sheetView>
  </sheetViews>
  <sheetFormatPr defaultColWidth="63.8515625" defaultRowHeight="26.25" customHeight="1"/>
  <cols>
    <col min="1" max="1" width="10.7109375" style="4" customWidth="1"/>
    <col min="2" max="2" width="5.7109375" style="27" customWidth="1"/>
    <col min="3" max="3" width="52.28125" style="13" customWidth="1"/>
    <col min="4" max="4" width="11.7109375" style="13" customWidth="1"/>
    <col min="5" max="5" width="11.7109375" style="4" customWidth="1"/>
    <col min="6" max="16384" width="63.8515625" style="4" customWidth="1"/>
  </cols>
  <sheetData>
    <row r="1" spans="1:3" ht="30" customHeight="1">
      <c r="A1" s="31" t="s">
        <v>32</v>
      </c>
      <c r="B1" s="7" t="s">
        <v>16</v>
      </c>
      <c r="C1" s="67" t="s">
        <v>97</v>
      </c>
    </row>
    <row r="2" ht="9" customHeight="1"/>
    <row r="3" spans="1:5" ht="21" customHeight="1">
      <c r="A3" s="6" t="s">
        <v>2</v>
      </c>
      <c r="B3" s="6"/>
      <c r="C3" s="6" t="s">
        <v>0</v>
      </c>
      <c r="D3" s="6" t="s">
        <v>13</v>
      </c>
      <c r="E3" s="6" t="s">
        <v>5</v>
      </c>
    </row>
    <row r="4" spans="1:5" ht="20.25" customHeight="1">
      <c r="A4" s="59">
        <v>130548</v>
      </c>
      <c r="B4" s="32">
        <v>1</v>
      </c>
      <c r="C4" s="57" t="s">
        <v>106</v>
      </c>
      <c r="D4" s="57">
        <v>27</v>
      </c>
      <c r="E4" s="58">
        <v>0.532</v>
      </c>
    </row>
    <row r="5" spans="1:5" ht="20.25" customHeight="1">
      <c r="A5" s="59">
        <v>102052</v>
      </c>
      <c r="B5" s="32">
        <v>2</v>
      </c>
      <c r="C5" s="57" t="s">
        <v>107</v>
      </c>
      <c r="D5" s="57">
        <v>25</v>
      </c>
      <c r="E5" s="58">
        <v>0.492</v>
      </c>
    </row>
    <row r="6" spans="1:5" ht="20.25" customHeight="1">
      <c r="A6" s="59">
        <v>215158</v>
      </c>
      <c r="B6" s="32">
        <v>3</v>
      </c>
      <c r="C6" s="57" t="s">
        <v>108</v>
      </c>
      <c r="D6" s="57">
        <v>21</v>
      </c>
      <c r="E6" s="58">
        <v>0.419</v>
      </c>
    </row>
    <row r="7" spans="1:5" ht="20.25" customHeight="1">
      <c r="A7" s="59">
        <v>212261</v>
      </c>
      <c r="B7" s="32">
        <v>4</v>
      </c>
      <c r="C7" s="57" t="s">
        <v>109</v>
      </c>
      <c r="D7" s="57">
        <v>15</v>
      </c>
      <c r="E7" s="58">
        <v>0.285</v>
      </c>
    </row>
    <row r="8" spans="1:5" ht="20.25" customHeight="1">
      <c r="A8" s="59">
        <v>271820</v>
      </c>
      <c r="B8" s="32">
        <v>5</v>
      </c>
      <c r="C8" s="57" t="s">
        <v>110</v>
      </c>
      <c r="D8" s="57">
        <v>15</v>
      </c>
      <c r="E8" s="58">
        <v>0.184</v>
      </c>
    </row>
    <row r="9" spans="1:5" ht="20.25" customHeight="1">
      <c r="A9" s="59"/>
      <c r="B9" s="32"/>
      <c r="C9" s="57"/>
      <c r="D9" s="57"/>
      <c r="E9" s="58"/>
    </row>
    <row r="10" spans="1:5" ht="20.25" customHeight="1">
      <c r="A10" s="59"/>
      <c r="B10" s="32"/>
      <c r="C10" s="57"/>
      <c r="D10" s="57"/>
      <c r="E10" s="58"/>
    </row>
    <row r="11" spans="1:5" ht="20.25" customHeight="1">
      <c r="A11" s="59"/>
      <c r="B11" s="32"/>
      <c r="C11" s="57"/>
      <c r="D11" s="57"/>
      <c r="E11" s="58"/>
    </row>
    <row r="12" ht="9" customHeight="1"/>
    <row r="13" spans="1:4" ht="21" customHeight="1">
      <c r="A13" s="80" t="s">
        <v>7</v>
      </c>
      <c r="B13" s="80"/>
      <c r="C13" s="80"/>
      <c r="D13" s="80"/>
    </row>
    <row r="14" spans="1:5" ht="20.25" customHeight="1">
      <c r="A14" s="36" t="s">
        <v>33</v>
      </c>
      <c r="B14" s="35"/>
      <c r="C14" s="35" t="s">
        <v>0</v>
      </c>
      <c r="D14" s="35" t="s">
        <v>13</v>
      </c>
      <c r="E14" s="41" t="s">
        <v>38</v>
      </c>
    </row>
    <row r="15" spans="1:5" ht="20.25" customHeight="1">
      <c r="A15" s="37">
        <v>1</v>
      </c>
      <c r="B15" s="32">
        <v>1</v>
      </c>
      <c r="C15" s="57" t="s">
        <v>106</v>
      </c>
      <c r="D15" s="57">
        <v>27</v>
      </c>
      <c r="E15" s="38" t="s">
        <v>34</v>
      </c>
    </row>
    <row r="16" spans="1:5" ht="20.25" customHeight="1">
      <c r="A16" s="37">
        <v>9</v>
      </c>
      <c r="B16" s="32">
        <v>2</v>
      </c>
      <c r="C16" s="57" t="s">
        <v>107</v>
      </c>
      <c r="D16" s="57">
        <v>25</v>
      </c>
      <c r="E16" s="38" t="s">
        <v>34</v>
      </c>
    </row>
    <row r="17" spans="1:5" ht="20.25" customHeight="1">
      <c r="A17" s="37">
        <v>10</v>
      </c>
      <c r="B17" s="32">
        <v>3</v>
      </c>
      <c r="C17" s="57" t="s">
        <v>109</v>
      </c>
      <c r="D17" s="57">
        <v>15</v>
      </c>
      <c r="E17" s="38" t="s">
        <v>36</v>
      </c>
    </row>
    <row r="18" spans="1:5" ht="9" customHeight="1">
      <c r="A18" s="5"/>
      <c r="B18" s="28"/>
      <c r="C18" s="14"/>
      <c r="D18" s="14"/>
      <c r="E18" s="39"/>
    </row>
    <row r="19" spans="1:5" ht="21" customHeight="1">
      <c r="A19" s="80" t="s">
        <v>8</v>
      </c>
      <c r="B19" s="80"/>
      <c r="C19" s="80"/>
      <c r="D19" s="80"/>
      <c r="E19" s="40"/>
    </row>
    <row r="20" spans="1:5" ht="20.25" customHeight="1">
      <c r="A20" s="36" t="s">
        <v>33</v>
      </c>
      <c r="B20" s="35"/>
      <c r="C20" s="35" t="s">
        <v>0</v>
      </c>
      <c r="D20" s="35" t="s">
        <v>13</v>
      </c>
      <c r="E20" s="41" t="s">
        <v>38</v>
      </c>
    </row>
    <row r="21" spans="1:5" ht="20.25" customHeight="1">
      <c r="A21" s="37">
        <v>10</v>
      </c>
      <c r="B21" s="32">
        <v>1</v>
      </c>
      <c r="C21" s="57" t="s">
        <v>106</v>
      </c>
      <c r="D21" s="57">
        <v>27</v>
      </c>
      <c r="E21" s="38" t="s">
        <v>35</v>
      </c>
    </row>
    <row r="22" spans="1:5" ht="20.25" customHeight="1">
      <c r="A22" s="37">
        <v>11</v>
      </c>
      <c r="B22" s="32">
        <v>2</v>
      </c>
      <c r="C22" s="57" t="s">
        <v>107</v>
      </c>
      <c r="D22" s="57">
        <v>25</v>
      </c>
      <c r="E22" s="38" t="s">
        <v>37</v>
      </c>
    </row>
    <row r="23" spans="1:5" ht="20.25" customHeight="1">
      <c r="A23" s="37">
        <v>7</v>
      </c>
      <c r="B23" s="32">
        <v>3</v>
      </c>
      <c r="C23" s="57" t="s">
        <v>109</v>
      </c>
      <c r="D23" s="57">
        <v>15</v>
      </c>
      <c r="E23" s="38" t="s">
        <v>34</v>
      </c>
    </row>
    <row r="24" spans="1:5" ht="9" customHeight="1">
      <c r="A24" s="5"/>
      <c r="B24" s="28"/>
      <c r="C24" s="14"/>
      <c r="D24" s="14"/>
      <c r="E24" s="39"/>
    </row>
    <row r="25" spans="1:5" ht="21" customHeight="1">
      <c r="A25" s="80" t="s">
        <v>9</v>
      </c>
      <c r="B25" s="80"/>
      <c r="C25" s="80"/>
      <c r="D25" s="80"/>
      <c r="E25" s="40"/>
    </row>
    <row r="26" spans="1:5" ht="20.25" customHeight="1">
      <c r="A26" s="36" t="s">
        <v>33</v>
      </c>
      <c r="B26" s="35"/>
      <c r="C26" s="35" t="s">
        <v>0</v>
      </c>
      <c r="D26" s="35" t="s">
        <v>13</v>
      </c>
      <c r="E26" s="41" t="s">
        <v>38</v>
      </c>
    </row>
    <row r="27" spans="1:5" ht="20.25" customHeight="1">
      <c r="A27" s="37">
        <v>3</v>
      </c>
      <c r="B27" s="32">
        <v>1</v>
      </c>
      <c r="C27" s="57" t="s">
        <v>106</v>
      </c>
      <c r="D27" s="57">
        <v>27</v>
      </c>
      <c r="E27" s="38" t="s">
        <v>35</v>
      </c>
    </row>
    <row r="28" spans="1:5" ht="20.25" customHeight="1">
      <c r="A28" s="37">
        <v>4</v>
      </c>
      <c r="B28" s="32">
        <v>2</v>
      </c>
      <c r="C28" s="57" t="s">
        <v>107</v>
      </c>
      <c r="D28" s="57">
        <v>25</v>
      </c>
      <c r="E28" s="38" t="s">
        <v>35</v>
      </c>
    </row>
    <row r="29" spans="1:5" ht="20.25" customHeight="1">
      <c r="A29" s="37">
        <v>5</v>
      </c>
      <c r="B29" s="32">
        <v>3</v>
      </c>
      <c r="C29" s="57" t="s">
        <v>109</v>
      </c>
      <c r="D29" s="57">
        <v>15</v>
      </c>
      <c r="E29" s="38" t="s">
        <v>37</v>
      </c>
    </row>
    <row r="30" spans="1:5" ht="9" customHeight="1">
      <c r="A30" s="5"/>
      <c r="B30" s="28"/>
      <c r="C30" s="14"/>
      <c r="D30" s="14"/>
      <c r="E30" s="39"/>
    </row>
    <row r="31" spans="1:5" ht="21" customHeight="1">
      <c r="A31" s="80" t="s">
        <v>10</v>
      </c>
      <c r="B31" s="80"/>
      <c r="C31" s="80"/>
      <c r="D31" s="80"/>
      <c r="E31" s="40"/>
    </row>
    <row r="32" spans="1:5" ht="20.25" customHeight="1">
      <c r="A32" s="36" t="s">
        <v>33</v>
      </c>
      <c r="B32" s="35"/>
      <c r="C32" s="35" t="s">
        <v>0</v>
      </c>
      <c r="D32" s="35" t="s">
        <v>13</v>
      </c>
      <c r="E32" s="41" t="s">
        <v>38</v>
      </c>
    </row>
    <row r="33" spans="1:5" ht="20.25" customHeight="1">
      <c r="A33" s="37">
        <v>5</v>
      </c>
      <c r="B33" s="32">
        <v>1</v>
      </c>
      <c r="C33" s="57" t="s">
        <v>106</v>
      </c>
      <c r="D33" s="57">
        <v>27</v>
      </c>
      <c r="E33" s="38" t="s">
        <v>36</v>
      </c>
    </row>
    <row r="34" spans="1:5" ht="20.25" customHeight="1">
      <c r="A34" s="37">
        <v>6</v>
      </c>
      <c r="B34" s="32">
        <v>2</v>
      </c>
      <c r="C34" s="57" t="s">
        <v>107</v>
      </c>
      <c r="D34" s="57">
        <v>25</v>
      </c>
      <c r="E34" s="38" t="s">
        <v>36</v>
      </c>
    </row>
    <row r="35" spans="1:5" ht="20.25" customHeight="1">
      <c r="A35" s="37">
        <v>12</v>
      </c>
      <c r="B35" s="32">
        <v>3</v>
      </c>
      <c r="C35" s="57" t="s">
        <v>109</v>
      </c>
      <c r="D35" s="57">
        <v>15</v>
      </c>
      <c r="E35" s="38" t="s">
        <v>35</v>
      </c>
    </row>
    <row r="36" spans="1:5" ht="9" customHeight="1">
      <c r="A36" s="5"/>
      <c r="B36" s="28"/>
      <c r="C36" s="14"/>
      <c r="D36" s="14"/>
      <c r="E36" s="39"/>
    </row>
    <row r="37" spans="1:5" ht="21" customHeight="1">
      <c r="A37" s="80" t="s">
        <v>12</v>
      </c>
      <c r="B37" s="80"/>
      <c r="C37" s="80"/>
      <c r="D37" s="80"/>
      <c r="E37" s="40"/>
    </row>
    <row r="38" spans="1:5" ht="20.25" customHeight="1">
      <c r="A38" s="36" t="s">
        <v>33</v>
      </c>
      <c r="B38" s="35"/>
      <c r="C38" s="35" t="s">
        <v>0</v>
      </c>
      <c r="D38" s="35" t="s">
        <v>13</v>
      </c>
      <c r="E38" s="41" t="s">
        <v>38</v>
      </c>
    </row>
    <row r="39" spans="1:5" ht="20.25" customHeight="1">
      <c r="A39" s="37">
        <v>8</v>
      </c>
      <c r="B39" s="32">
        <v>1</v>
      </c>
      <c r="C39" s="57" t="s">
        <v>106</v>
      </c>
      <c r="D39" s="57">
        <v>27</v>
      </c>
      <c r="E39" s="38" t="s">
        <v>37</v>
      </c>
    </row>
    <row r="40" spans="1:5" ht="20.25" customHeight="1">
      <c r="A40" s="37">
        <v>2</v>
      </c>
      <c r="B40" s="32">
        <v>2</v>
      </c>
      <c r="C40" s="57" t="s">
        <v>107</v>
      </c>
      <c r="D40" s="57">
        <v>25</v>
      </c>
      <c r="E40" s="38" t="s">
        <v>34</v>
      </c>
    </row>
    <row r="41" spans="1:5" ht="20.25" customHeight="1">
      <c r="A41" s="37">
        <v>1</v>
      </c>
      <c r="B41" s="32">
        <v>3</v>
      </c>
      <c r="C41" s="57" t="s">
        <v>109</v>
      </c>
      <c r="D41" s="57">
        <v>15</v>
      </c>
      <c r="E41" s="38" t="s">
        <v>37</v>
      </c>
    </row>
    <row r="42" spans="1:5" ht="9" customHeight="1">
      <c r="A42" s="5"/>
      <c r="B42" s="28"/>
      <c r="C42" s="14"/>
      <c r="D42" s="14"/>
      <c r="E42" s="5"/>
    </row>
  </sheetData>
  <sheetProtection selectLockedCells="1"/>
  <mergeCells count="5">
    <mergeCell ref="A37:D37"/>
    <mergeCell ref="A13:D13"/>
    <mergeCell ref="A19:D19"/>
    <mergeCell ref="A25:D25"/>
    <mergeCell ref="A31:D31"/>
  </mergeCells>
  <printOptions/>
  <pageMargins left="0.5" right="0.47" top="0.41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C41" sqref="C41:D41"/>
    </sheetView>
  </sheetViews>
  <sheetFormatPr defaultColWidth="63.8515625" defaultRowHeight="26.25" customHeight="1"/>
  <cols>
    <col min="1" max="1" width="10.7109375" style="4" customWidth="1"/>
    <col min="2" max="2" width="5.7109375" style="27" customWidth="1"/>
    <col min="3" max="3" width="52.28125" style="13" customWidth="1"/>
    <col min="4" max="4" width="11.7109375" style="13" customWidth="1"/>
    <col min="5" max="5" width="11.7109375" style="4" customWidth="1"/>
    <col min="6" max="16384" width="63.8515625" style="4" customWidth="1"/>
  </cols>
  <sheetData>
    <row r="1" spans="1:3" ht="30" customHeight="1">
      <c r="A1" s="31" t="s">
        <v>32</v>
      </c>
      <c r="B1" s="7" t="s">
        <v>15</v>
      </c>
      <c r="C1" s="67" t="s">
        <v>122</v>
      </c>
    </row>
    <row r="2" ht="9" customHeight="1"/>
    <row r="3" spans="1:5" ht="21" customHeight="1">
      <c r="A3" s="6" t="s">
        <v>2</v>
      </c>
      <c r="B3" s="6"/>
      <c r="C3" s="6" t="s">
        <v>0</v>
      </c>
      <c r="D3" s="6" t="s">
        <v>13</v>
      </c>
      <c r="E3" s="6" t="s">
        <v>5</v>
      </c>
    </row>
    <row r="4" spans="1:5" ht="20.25" customHeight="1">
      <c r="A4" s="59">
        <v>143361</v>
      </c>
      <c r="B4" s="32">
        <v>1</v>
      </c>
      <c r="C4" s="57" t="s">
        <v>123</v>
      </c>
      <c r="D4" s="57">
        <v>47</v>
      </c>
      <c r="E4" s="79">
        <v>0.997</v>
      </c>
    </row>
    <row r="5" spans="1:5" ht="20.25" customHeight="1">
      <c r="A5" s="59">
        <v>240977</v>
      </c>
      <c r="B5" s="32">
        <v>2</v>
      </c>
      <c r="C5" s="57" t="s">
        <v>124</v>
      </c>
      <c r="D5" s="57">
        <v>25</v>
      </c>
      <c r="E5" s="79">
        <v>0.505</v>
      </c>
    </row>
    <row r="6" spans="1:5" ht="20.25" customHeight="1">
      <c r="A6" s="59">
        <v>138304</v>
      </c>
      <c r="B6" s="32">
        <v>3</v>
      </c>
      <c r="C6" s="57" t="s">
        <v>125</v>
      </c>
      <c r="D6" s="57">
        <v>22</v>
      </c>
      <c r="E6" s="79">
        <v>0.432</v>
      </c>
    </row>
    <row r="7" spans="1:5" ht="20.25" customHeight="1">
      <c r="A7" s="59">
        <v>216850</v>
      </c>
      <c r="B7" s="32">
        <v>4</v>
      </c>
      <c r="C7" s="57" t="s">
        <v>126</v>
      </c>
      <c r="D7" s="57">
        <v>21</v>
      </c>
      <c r="E7" s="79">
        <v>0.41</v>
      </c>
    </row>
    <row r="8" spans="1:5" ht="20.25" customHeight="1">
      <c r="A8" s="59">
        <v>161080</v>
      </c>
      <c r="B8" s="32">
        <v>5</v>
      </c>
      <c r="C8" s="57" t="s">
        <v>127</v>
      </c>
      <c r="D8" s="57">
        <v>18</v>
      </c>
      <c r="E8" s="79">
        <v>0.347</v>
      </c>
    </row>
    <row r="9" spans="1:5" ht="20.25" customHeight="1">
      <c r="A9" s="59">
        <v>104638</v>
      </c>
      <c r="B9" s="32">
        <v>6</v>
      </c>
      <c r="C9" s="57" t="s">
        <v>128</v>
      </c>
      <c r="D9" s="57">
        <v>18</v>
      </c>
      <c r="E9" s="79">
        <v>0.345</v>
      </c>
    </row>
    <row r="10" spans="1:5" ht="20.25" customHeight="1">
      <c r="A10" s="59">
        <v>247977</v>
      </c>
      <c r="B10" s="32">
        <v>7</v>
      </c>
      <c r="C10" s="57" t="s">
        <v>129</v>
      </c>
      <c r="D10" s="57">
        <v>18</v>
      </c>
      <c r="E10" s="79">
        <v>0.343</v>
      </c>
    </row>
    <row r="11" spans="1:5" ht="20.25" customHeight="1">
      <c r="A11" s="59"/>
      <c r="B11" s="32"/>
      <c r="C11" s="57"/>
      <c r="D11" s="57"/>
      <c r="E11" s="58"/>
    </row>
    <row r="12" ht="9" customHeight="1"/>
    <row r="13" spans="1:4" ht="21" customHeight="1">
      <c r="A13" s="80" t="s">
        <v>7</v>
      </c>
      <c r="B13" s="80"/>
      <c r="C13" s="80"/>
      <c r="D13" s="80"/>
    </row>
    <row r="14" spans="1:5" ht="20.25" customHeight="1">
      <c r="A14" s="36" t="s">
        <v>33</v>
      </c>
      <c r="B14" s="35"/>
      <c r="C14" s="35" t="s">
        <v>0</v>
      </c>
      <c r="D14" s="35" t="s">
        <v>13</v>
      </c>
      <c r="E14" s="41" t="s">
        <v>38</v>
      </c>
    </row>
    <row r="15" spans="1:5" ht="20.25" customHeight="1">
      <c r="A15" s="37">
        <v>6</v>
      </c>
      <c r="B15" s="32">
        <v>1</v>
      </c>
      <c r="C15" s="57" t="s">
        <v>123</v>
      </c>
      <c r="D15" s="57">
        <v>47</v>
      </c>
      <c r="E15" s="38" t="s">
        <v>35</v>
      </c>
    </row>
    <row r="16" spans="1:5" ht="20.25" customHeight="1">
      <c r="A16" s="37">
        <v>6</v>
      </c>
      <c r="B16" s="32">
        <v>2</v>
      </c>
      <c r="C16" s="57" t="s">
        <v>124</v>
      </c>
      <c r="D16" s="57">
        <v>25</v>
      </c>
      <c r="E16" s="38" t="s">
        <v>37</v>
      </c>
    </row>
    <row r="17" spans="1:5" ht="20.25" customHeight="1">
      <c r="A17" s="37">
        <v>12</v>
      </c>
      <c r="B17" s="32">
        <v>3</v>
      </c>
      <c r="C17" s="57" t="s">
        <v>125</v>
      </c>
      <c r="D17" s="57">
        <v>22</v>
      </c>
      <c r="E17" s="38" t="s">
        <v>37</v>
      </c>
    </row>
    <row r="18" spans="1:5" ht="9" customHeight="1">
      <c r="A18" s="5"/>
      <c r="B18" s="28"/>
      <c r="C18" s="14"/>
      <c r="D18" s="14"/>
      <c r="E18" s="39"/>
    </row>
    <row r="19" spans="1:5" ht="21" customHeight="1">
      <c r="A19" s="80" t="s">
        <v>8</v>
      </c>
      <c r="B19" s="80"/>
      <c r="C19" s="80"/>
      <c r="D19" s="80"/>
      <c r="E19" s="40"/>
    </row>
    <row r="20" spans="1:5" ht="20.25" customHeight="1">
      <c r="A20" s="36" t="s">
        <v>33</v>
      </c>
      <c r="B20" s="35"/>
      <c r="C20" s="35" t="s">
        <v>0</v>
      </c>
      <c r="D20" s="35" t="s">
        <v>13</v>
      </c>
      <c r="E20" s="41" t="s">
        <v>38</v>
      </c>
    </row>
    <row r="21" spans="1:5" ht="20.25" customHeight="1">
      <c r="A21" s="37">
        <v>3</v>
      </c>
      <c r="B21" s="32">
        <v>1</v>
      </c>
      <c r="C21" s="57" t="s">
        <v>123</v>
      </c>
      <c r="D21" s="57">
        <v>47</v>
      </c>
      <c r="E21" s="38" t="s">
        <v>34</v>
      </c>
    </row>
    <row r="22" spans="1:5" ht="20.25" customHeight="1">
      <c r="A22" s="37">
        <v>4</v>
      </c>
      <c r="B22" s="32">
        <v>2</v>
      </c>
      <c r="C22" s="57" t="s">
        <v>124</v>
      </c>
      <c r="D22" s="57">
        <v>25</v>
      </c>
      <c r="E22" s="38" t="s">
        <v>36</v>
      </c>
    </row>
    <row r="23" spans="1:5" ht="20.25" customHeight="1">
      <c r="A23" s="37">
        <v>5</v>
      </c>
      <c r="B23" s="32">
        <v>3</v>
      </c>
      <c r="C23" s="57" t="s">
        <v>125</v>
      </c>
      <c r="D23" s="57">
        <v>22</v>
      </c>
      <c r="E23" s="38" t="s">
        <v>35</v>
      </c>
    </row>
    <row r="24" spans="1:5" ht="9" customHeight="1">
      <c r="A24" s="5"/>
      <c r="B24" s="28"/>
      <c r="C24" s="14"/>
      <c r="D24" s="14"/>
      <c r="E24" s="39"/>
    </row>
    <row r="25" spans="1:5" ht="21" customHeight="1">
      <c r="A25" s="80" t="s">
        <v>9</v>
      </c>
      <c r="B25" s="80"/>
      <c r="C25" s="80"/>
      <c r="D25" s="80"/>
      <c r="E25" s="40"/>
    </row>
    <row r="26" spans="1:5" ht="20.25" customHeight="1">
      <c r="A26" s="36" t="s">
        <v>33</v>
      </c>
      <c r="B26" s="35"/>
      <c r="C26" s="35" t="s">
        <v>0</v>
      </c>
      <c r="D26" s="35" t="s">
        <v>13</v>
      </c>
      <c r="E26" s="41" t="s">
        <v>38</v>
      </c>
    </row>
    <row r="27" spans="1:5" ht="20.25" customHeight="1">
      <c r="A27" s="37">
        <v>1</v>
      </c>
      <c r="B27" s="32">
        <v>1</v>
      </c>
      <c r="C27" s="57" t="s">
        <v>123</v>
      </c>
      <c r="D27" s="57">
        <v>47</v>
      </c>
      <c r="E27" s="38" t="s">
        <v>36</v>
      </c>
    </row>
    <row r="28" spans="1:5" ht="20.25" customHeight="1">
      <c r="A28" s="37">
        <v>9</v>
      </c>
      <c r="B28" s="32">
        <v>2</v>
      </c>
      <c r="C28" s="57" t="s">
        <v>124</v>
      </c>
      <c r="D28" s="57">
        <v>25</v>
      </c>
      <c r="E28" s="38" t="s">
        <v>36</v>
      </c>
    </row>
    <row r="29" spans="1:5" ht="20.25" customHeight="1">
      <c r="A29" s="37">
        <v>8</v>
      </c>
      <c r="B29" s="32">
        <v>3</v>
      </c>
      <c r="C29" s="57" t="s">
        <v>125</v>
      </c>
      <c r="D29" s="57">
        <v>22</v>
      </c>
      <c r="E29" s="38" t="s">
        <v>34</v>
      </c>
    </row>
    <row r="30" spans="1:5" ht="9" customHeight="1">
      <c r="A30" s="5"/>
      <c r="B30" s="28"/>
      <c r="C30" s="14"/>
      <c r="D30" s="14"/>
      <c r="E30" s="39"/>
    </row>
    <row r="31" spans="1:5" ht="21" customHeight="1">
      <c r="A31" s="80" t="s">
        <v>10</v>
      </c>
      <c r="B31" s="80"/>
      <c r="C31" s="80"/>
      <c r="D31" s="80"/>
      <c r="E31" s="40"/>
    </row>
    <row r="32" spans="1:5" ht="20.25" customHeight="1">
      <c r="A32" s="36" t="s">
        <v>33</v>
      </c>
      <c r="B32" s="35"/>
      <c r="C32" s="35" t="s">
        <v>0</v>
      </c>
      <c r="D32" s="35" t="s">
        <v>13</v>
      </c>
      <c r="E32" s="41" t="s">
        <v>38</v>
      </c>
    </row>
    <row r="33" spans="1:5" ht="20.25" customHeight="1">
      <c r="A33" s="37">
        <v>10</v>
      </c>
      <c r="B33" s="32">
        <v>1</v>
      </c>
      <c r="C33" s="57" t="s">
        <v>123</v>
      </c>
      <c r="D33" s="57">
        <v>47</v>
      </c>
      <c r="E33" s="38" t="s">
        <v>37</v>
      </c>
    </row>
    <row r="34" spans="1:5" ht="20.25" customHeight="1">
      <c r="A34" s="37">
        <v>11</v>
      </c>
      <c r="B34" s="32">
        <v>2</v>
      </c>
      <c r="C34" s="57" t="s">
        <v>124</v>
      </c>
      <c r="D34" s="57">
        <v>25</v>
      </c>
      <c r="E34" s="38" t="s">
        <v>35</v>
      </c>
    </row>
    <row r="35" spans="1:5" ht="20.25" customHeight="1">
      <c r="A35" s="37">
        <v>7</v>
      </c>
      <c r="B35" s="32">
        <v>3</v>
      </c>
      <c r="C35" s="57" t="s">
        <v>125</v>
      </c>
      <c r="D35" s="57">
        <v>22</v>
      </c>
      <c r="E35" s="38" t="s">
        <v>36</v>
      </c>
    </row>
    <row r="36" spans="1:5" ht="9" customHeight="1">
      <c r="A36" s="5"/>
      <c r="B36" s="28"/>
      <c r="C36" s="14"/>
      <c r="D36" s="14"/>
      <c r="E36" s="39"/>
    </row>
    <row r="37" spans="1:5" ht="21" customHeight="1">
      <c r="A37" s="80" t="s">
        <v>11</v>
      </c>
      <c r="B37" s="80"/>
      <c r="C37" s="80"/>
      <c r="D37" s="80"/>
      <c r="E37" s="40"/>
    </row>
    <row r="38" spans="1:5" ht="20.25" customHeight="1">
      <c r="A38" s="36" t="s">
        <v>33</v>
      </c>
      <c r="B38" s="35"/>
      <c r="C38" s="35" t="s">
        <v>0</v>
      </c>
      <c r="D38" s="35" t="s">
        <v>13</v>
      </c>
      <c r="E38" s="41" t="s">
        <v>38</v>
      </c>
    </row>
    <row r="39" spans="1:5" ht="20.25" customHeight="1">
      <c r="A39" s="37">
        <v>8</v>
      </c>
      <c r="B39" s="32">
        <v>1</v>
      </c>
      <c r="C39" s="57" t="s">
        <v>123</v>
      </c>
      <c r="D39" s="57">
        <v>47</v>
      </c>
      <c r="E39" s="38" t="s">
        <v>37</v>
      </c>
    </row>
    <row r="40" spans="1:5" ht="20.25" customHeight="1">
      <c r="A40" s="37">
        <v>2</v>
      </c>
      <c r="B40" s="32">
        <v>2</v>
      </c>
      <c r="C40" s="57" t="s">
        <v>124</v>
      </c>
      <c r="D40" s="57">
        <v>25</v>
      </c>
      <c r="E40" s="38" t="s">
        <v>34</v>
      </c>
    </row>
    <row r="41" spans="1:5" ht="20.25" customHeight="1">
      <c r="A41" s="37">
        <v>1</v>
      </c>
      <c r="B41" s="32">
        <v>3</v>
      </c>
      <c r="C41" s="57" t="s">
        <v>125</v>
      </c>
      <c r="D41" s="57">
        <v>22</v>
      </c>
      <c r="E41" s="38" t="s">
        <v>37</v>
      </c>
    </row>
    <row r="42" spans="1:5" ht="9" customHeight="1">
      <c r="A42" s="5"/>
      <c r="B42" s="28"/>
      <c r="C42" s="14"/>
      <c r="D42" s="14"/>
      <c r="E42" s="5"/>
    </row>
  </sheetData>
  <sheetProtection selectLockedCells="1"/>
  <mergeCells count="5">
    <mergeCell ref="A13:D13"/>
    <mergeCell ref="A19:D19"/>
    <mergeCell ref="A25:D25"/>
    <mergeCell ref="A31:D31"/>
    <mergeCell ref="A37:D37"/>
  </mergeCells>
  <printOptions/>
  <pageMargins left="0.54" right="0.47" top="0.43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4.7109375" style="0" customWidth="1"/>
    <col min="3" max="4" width="7.7109375" style="0" customWidth="1"/>
    <col min="5" max="5" width="5.28125" style="0" customWidth="1"/>
    <col min="6" max="6" width="8.7109375" style="0" customWidth="1"/>
    <col min="7" max="8" width="5.7109375" style="0" customWidth="1"/>
    <col min="9" max="9" width="5.421875" style="0" customWidth="1"/>
    <col min="10" max="10" width="1.1484375" style="0" customWidth="1"/>
    <col min="11" max="11" width="3.7109375" style="0" customWidth="1"/>
    <col min="12" max="12" width="23.7109375" style="0" customWidth="1"/>
    <col min="13" max="14" width="7.7109375" style="0" customWidth="1"/>
    <col min="15" max="15" width="5.28125" style="0" customWidth="1"/>
    <col min="16" max="16" width="8.7109375" style="0" customWidth="1"/>
    <col min="17" max="18" width="5.57421875" style="0" customWidth="1"/>
    <col min="19" max="19" width="5.421875" style="0" customWidth="1"/>
    <col min="20" max="20" width="1.8515625" style="0" customWidth="1"/>
  </cols>
  <sheetData>
    <row r="1" spans="1:18" s="9" customFormat="1" ht="23.25" customHeight="1" thickBot="1">
      <c r="A1" s="33" t="s">
        <v>14</v>
      </c>
      <c r="B1" s="83" t="str">
        <f>'BV''75'!C1</f>
        <v>BV '75</v>
      </c>
      <c r="C1" s="83"/>
      <c r="D1" s="83"/>
      <c r="E1" s="83"/>
      <c r="F1" s="83"/>
      <c r="G1" s="83"/>
      <c r="H1" s="84"/>
      <c r="K1" s="33" t="s">
        <v>19</v>
      </c>
      <c r="L1" s="83" t="str">
        <f>Carambole!C1</f>
        <v>Carambole 2</v>
      </c>
      <c r="M1" s="83"/>
      <c r="N1" s="83"/>
      <c r="O1" s="83"/>
      <c r="P1" s="83"/>
      <c r="Q1" s="83"/>
      <c r="R1" s="84"/>
    </row>
    <row r="2" spans="1:18" s="12" customFormat="1" ht="15" customHeight="1">
      <c r="A2" s="10"/>
      <c r="B2" s="10" t="s">
        <v>58</v>
      </c>
      <c r="C2" s="11" t="s">
        <v>1</v>
      </c>
      <c r="D2" s="11" t="s">
        <v>4</v>
      </c>
      <c r="E2" s="11" t="s">
        <v>48</v>
      </c>
      <c r="F2" s="11" t="s">
        <v>5</v>
      </c>
      <c r="G2" s="11" t="s">
        <v>49</v>
      </c>
      <c r="H2" s="11" t="s">
        <v>6</v>
      </c>
      <c r="K2" s="10"/>
      <c r="L2" s="10" t="s">
        <v>58</v>
      </c>
      <c r="M2" s="11" t="s">
        <v>1</v>
      </c>
      <c r="N2" s="11" t="s">
        <v>4</v>
      </c>
      <c r="O2" s="11" t="s">
        <v>48</v>
      </c>
      <c r="P2" s="11" t="s">
        <v>5</v>
      </c>
      <c r="Q2" s="11" t="s">
        <v>49</v>
      </c>
      <c r="R2" s="11" t="s">
        <v>6</v>
      </c>
    </row>
    <row r="3" spans="1:19" s="1" customFormat="1" ht="15" customHeight="1">
      <c r="A3" s="2">
        <f>'BV''75'!B15</f>
        <v>1</v>
      </c>
      <c r="B3" s="2" t="str">
        <f>IF('BV''75'!C15="","",'BV''75'!C15)</f>
        <v>Leo Portengen</v>
      </c>
      <c r="C3" s="2">
        <f>IF('BV''75'!D15="","",'BV''75'!D15)</f>
        <v>35</v>
      </c>
      <c r="D3" s="2">
        <f>'T3'!D17</f>
        <v>21</v>
      </c>
      <c r="E3" s="2">
        <f>'T3'!E17</f>
        <v>49</v>
      </c>
      <c r="F3" s="18">
        <f>IF(E3&gt;0,ROUNDDOWN(D3/E3,3),"")</f>
        <v>0.428</v>
      </c>
      <c r="G3" s="2">
        <f>'T3'!F17</f>
        <v>4</v>
      </c>
      <c r="H3" s="2">
        <f>IF(E3&lt;1,"",IF(C3=D3,IF(M3=N3,1,2),IF(ROUNDDOWN(D3/C3,5)&lt;ROUNDDOWN(N3/M3,5),0,1)))</f>
        <v>0</v>
      </c>
      <c r="I3" s="9"/>
      <c r="J3" s="9"/>
      <c r="K3" s="2">
        <f>Carambole!B15</f>
        <v>1</v>
      </c>
      <c r="L3" s="2" t="str">
        <f>IF(Carambole!C15="","",Carambole!C15)</f>
        <v>Jos Sisak</v>
      </c>
      <c r="M3" s="2">
        <f>IF(Carambole!D15="","",Carambole!D15)</f>
        <v>19</v>
      </c>
      <c r="N3" s="2">
        <f>'T3'!I17</f>
        <v>19</v>
      </c>
      <c r="O3" s="2">
        <f>E3</f>
        <v>49</v>
      </c>
      <c r="P3" s="18">
        <f>IF(O3&gt;0,ROUNDDOWN(N3/O3,3),"")</f>
        <v>0.387</v>
      </c>
      <c r="Q3" s="2">
        <f>'T3'!K17</f>
        <v>4</v>
      </c>
      <c r="R3" s="2">
        <f>IF(O3&lt;1,"",IF(M3=N3,IF(C3=D3,1,2),IF(ROUNDDOWN(N3/M3,5)&lt;ROUNDDOWN(D3/C3,5),0,1)))</f>
        <v>2</v>
      </c>
      <c r="S3" s="9"/>
    </row>
    <row r="4" spans="1:19" s="1" customFormat="1" ht="15" customHeight="1">
      <c r="A4" s="2">
        <f>'BV''75'!B16</f>
        <v>2</v>
      </c>
      <c r="B4" s="2" t="str">
        <f>IF('BV''75'!C16="","",'BV''75'!C16)</f>
        <v>Klaas Hopman</v>
      </c>
      <c r="C4" s="2">
        <f>IF('BV''75'!D16="","",'BV''75'!D16)</f>
        <v>23</v>
      </c>
      <c r="D4" s="2">
        <f>'T2'!D5</f>
        <v>23</v>
      </c>
      <c r="E4" s="2">
        <f>'T2'!E5</f>
        <v>50</v>
      </c>
      <c r="F4" s="18">
        <f>IF(E4&gt;0,ROUNDDOWN(D4/E4,3),"")</f>
        <v>0.46</v>
      </c>
      <c r="G4" s="2">
        <f>'T2'!F5</f>
        <v>0</v>
      </c>
      <c r="H4" s="2">
        <f>IF(E4&lt;1,"",IF(C4=D4,IF(M4=N4,1,2),IF(ROUNDDOWN(D4/C4,5)&lt;ROUNDDOWN(N4/M4,5),0,1)))</f>
        <v>2</v>
      </c>
      <c r="I4" s="9"/>
      <c r="J4" s="9"/>
      <c r="K4" s="2">
        <f>Carambole!B16</f>
        <v>2</v>
      </c>
      <c r="L4" s="2" t="str">
        <f>IF(Carambole!C16="","",Carambole!C16)</f>
        <v>Bertus vd Dikkenberg</v>
      </c>
      <c r="M4" s="2">
        <f>IF(Carambole!D16="","",Carambole!D16)</f>
        <v>16</v>
      </c>
      <c r="N4" s="2">
        <f>'T2'!I5</f>
        <v>10</v>
      </c>
      <c r="O4" s="2">
        <f>E4</f>
        <v>50</v>
      </c>
      <c r="P4" s="18">
        <f>IF(O4&gt;0,ROUNDDOWN(N4/O4,3),"")</f>
        <v>0.2</v>
      </c>
      <c r="Q4" s="2">
        <f>'T2'!K5</f>
        <v>2</v>
      </c>
      <c r="R4" s="2">
        <f>IF(O4&lt;1,"",IF(M4=N4,IF(C4=D4,1,2),IF(ROUNDDOWN(N4/M4,5)&lt;ROUNDDOWN(D4/C4,5),0,1)))</f>
        <v>0</v>
      </c>
      <c r="S4" s="9"/>
    </row>
    <row r="5" spans="1:19" s="1" customFormat="1" ht="15" customHeight="1" thickBot="1">
      <c r="A5" s="2">
        <f>'BV''75'!B17</f>
        <v>3</v>
      </c>
      <c r="B5" s="2" t="str">
        <f>IF('BV''75'!C17="","",'BV''75'!C17)</f>
        <v>Ap van 't Hof</v>
      </c>
      <c r="C5" s="2">
        <f>IF('BV''75'!D17="","",'BV''75'!D17)</f>
        <v>22</v>
      </c>
      <c r="D5" s="8">
        <f>'T3'!D7</f>
        <v>19</v>
      </c>
      <c r="E5" s="8">
        <f>'T3'!E7</f>
        <v>36</v>
      </c>
      <c r="F5" s="18">
        <f>IF(E5&gt;0,ROUNDDOWN(D5/E5,3),"")</f>
        <v>0.527</v>
      </c>
      <c r="G5" s="8">
        <f>'T3'!F7</f>
        <v>6</v>
      </c>
      <c r="H5" s="2">
        <f>IF(E5&lt;1,"",IF(C5=D5,IF(M5=N5,1,2),IF(ROUNDDOWN(D5/C5,5)&lt;ROUNDDOWN(N5/M5,5),0,1)))</f>
        <v>0</v>
      </c>
      <c r="I5" s="9"/>
      <c r="J5" s="9"/>
      <c r="K5" s="2">
        <f>Carambole!B17</f>
        <v>3</v>
      </c>
      <c r="L5" s="2" t="str">
        <f>IF(Carambole!C17="","",Carambole!C17)</f>
        <v>Hans de Ridder</v>
      </c>
      <c r="M5" s="2">
        <f>IF(Carambole!D17="","",Carambole!D17)</f>
        <v>15</v>
      </c>
      <c r="N5" s="8">
        <f>'T3'!I7</f>
        <v>15</v>
      </c>
      <c r="O5" s="2">
        <f>E5</f>
        <v>36</v>
      </c>
      <c r="P5" s="18">
        <f>IF(O5&gt;0,ROUNDDOWN(N5/O5,3),"")</f>
        <v>0.416</v>
      </c>
      <c r="Q5" s="8">
        <f>'T3'!K7</f>
        <v>4</v>
      </c>
      <c r="R5" s="2">
        <f>IF(O5&lt;1,"",IF(M5=N5,IF(C5=D5,1,2),IF(ROUNDDOWN(N5/M5,5)&lt;ROUNDDOWN(D5/C5,5),0,1)))</f>
        <v>2</v>
      </c>
      <c r="S5" s="9"/>
    </row>
    <row r="6" spans="1:19" s="76" customFormat="1" ht="15" customHeight="1" thickBot="1">
      <c r="A6" s="69"/>
      <c r="B6" s="69"/>
      <c r="C6" s="70">
        <f>SUM(C3:C5)</f>
        <v>80</v>
      </c>
      <c r="D6" s="71">
        <f>SUM(D3:D5)</f>
        <v>63</v>
      </c>
      <c r="E6" s="72">
        <f>SUM(E3:E5)</f>
        <v>135</v>
      </c>
      <c r="F6" s="73">
        <f>IF(E6&gt;0,D6/E6,"")</f>
        <v>0.4666666666666667</v>
      </c>
      <c r="G6" s="74">
        <f>MAX(G3,G4,G5)</f>
        <v>6</v>
      </c>
      <c r="H6" s="75">
        <f>SUM(H3:H5)</f>
        <v>2</v>
      </c>
      <c r="I6" s="81">
        <f>IF(H6&gt;3,2,IF(OR(R6&gt;3,COUNT(H3:H5)=3),IF(H6&gt;R6,2,IF(H6=R6,1,0)),""))</f>
        <v>0</v>
      </c>
      <c r="J6" s="3"/>
      <c r="K6" s="69"/>
      <c r="L6" s="69"/>
      <c r="M6" s="70">
        <f>SUM(M3:M5)</f>
        <v>50</v>
      </c>
      <c r="N6" s="71">
        <f>SUM(N3:N5)</f>
        <v>44</v>
      </c>
      <c r="O6" s="72">
        <f>SUM(O3:O5)</f>
        <v>135</v>
      </c>
      <c r="P6" s="73">
        <f>IF(O6&gt;0,N6/O6,"")</f>
        <v>0.32592592592592595</v>
      </c>
      <c r="Q6" s="74">
        <f>MAX(Q3,Q4,Q5)</f>
        <v>4</v>
      </c>
      <c r="R6" s="75">
        <f>SUM(R3:R5)</f>
        <v>4</v>
      </c>
      <c r="S6" s="81">
        <f>IF(R6&gt;3,2,IF(OR(H6&gt;3,COUNT(R3:R5)=3),IF(R6&gt;H6,2,IF(R6=H6,1,0)),""))</f>
        <v>2</v>
      </c>
    </row>
    <row r="7" spans="1:19" s="1" customFormat="1" ht="17.25" customHeight="1" thickBot="1">
      <c r="A7" s="46"/>
      <c r="B7" s="46"/>
      <c r="C7" s="46"/>
      <c r="D7" s="46"/>
      <c r="E7" s="46"/>
      <c r="F7" s="46"/>
      <c r="G7" s="46"/>
      <c r="H7" s="47" t="s">
        <v>3</v>
      </c>
      <c r="I7" s="82"/>
      <c r="J7" s="3"/>
      <c r="K7" s="46"/>
      <c r="L7" s="46"/>
      <c r="M7" s="46"/>
      <c r="N7" s="46"/>
      <c r="O7" s="46"/>
      <c r="P7" s="46"/>
      <c r="Q7" s="46"/>
      <c r="R7" s="47" t="s">
        <v>3</v>
      </c>
      <c r="S7" s="82"/>
    </row>
    <row r="8" spans="1:18" s="9" customFormat="1" ht="23.25" customHeight="1" thickBot="1">
      <c r="A8" s="33" t="s">
        <v>14</v>
      </c>
      <c r="B8" s="83" t="str">
        <f>'BV''75'!C1</f>
        <v>BV '75</v>
      </c>
      <c r="C8" s="83"/>
      <c r="D8" s="83"/>
      <c r="E8" s="83"/>
      <c r="F8" s="83"/>
      <c r="G8" s="83"/>
      <c r="H8" s="84"/>
      <c r="K8" s="33" t="s">
        <v>18</v>
      </c>
      <c r="L8" s="83" t="str">
        <f>DOS!C1</f>
        <v>D.O.S. 1</v>
      </c>
      <c r="M8" s="83"/>
      <c r="N8" s="83"/>
      <c r="O8" s="83"/>
      <c r="P8" s="83"/>
      <c r="Q8" s="83"/>
      <c r="R8" s="84"/>
    </row>
    <row r="9" spans="1:18" s="12" customFormat="1" ht="15" customHeight="1">
      <c r="A9" s="10"/>
      <c r="B9" s="10" t="s">
        <v>58</v>
      </c>
      <c r="C9" s="11" t="s">
        <v>1</v>
      </c>
      <c r="D9" s="11" t="s">
        <v>4</v>
      </c>
      <c r="E9" s="11" t="s">
        <v>48</v>
      </c>
      <c r="F9" s="11" t="s">
        <v>5</v>
      </c>
      <c r="G9" s="11" t="s">
        <v>49</v>
      </c>
      <c r="H9" s="11" t="s">
        <v>6</v>
      </c>
      <c r="K9" s="10"/>
      <c r="L9" s="10" t="s">
        <v>58</v>
      </c>
      <c r="M9" s="11" t="s">
        <v>1</v>
      </c>
      <c r="N9" s="11" t="s">
        <v>4</v>
      </c>
      <c r="O9" s="11" t="s">
        <v>48</v>
      </c>
      <c r="P9" s="11" t="s">
        <v>5</v>
      </c>
      <c r="Q9" s="11" t="s">
        <v>49</v>
      </c>
      <c r="R9" s="11" t="s">
        <v>6</v>
      </c>
    </row>
    <row r="10" spans="1:19" s="1" customFormat="1" ht="15" customHeight="1">
      <c r="A10" s="2">
        <f>'BV''75'!B21</f>
        <v>1</v>
      </c>
      <c r="B10" s="2" t="str">
        <f>IF('BV''75'!C21="","",'BV''75'!C21)</f>
        <v>Tom Gerbranda</v>
      </c>
      <c r="C10" s="2">
        <f>IF('BV''75'!D21="","",'BV''75'!D21)</f>
        <v>27</v>
      </c>
      <c r="D10" s="2">
        <f>'T1'!D21</f>
        <v>23</v>
      </c>
      <c r="E10" s="2">
        <f>'T1'!E21</f>
        <v>60</v>
      </c>
      <c r="F10" s="18">
        <f>IF(E10&gt;0,ROUNDDOWN(D10/E10,3),"")</f>
        <v>0.383</v>
      </c>
      <c r="G10" s="2">
        <f>'T1'!F21</f>
        <v>3</v>
      </c>
      <c r="H10" s="2">
        <f>IF(E10&lt;1,"",IF(C10=D10,IF(M10=N10,1,2),IF(ROUNDDOWN(D10/C10,5)&lt;ROUNDDOWN(N10/M10,5),0,1)))</f>
        <v>1</v>
      </c>
      <c r="I10" s="9"/>
      <c r="J10" s="9"/>
      <c r="K10" s="2">
        <f>DOS!B15</f>
        <v>1</v>
      </c>
      <c r="L10" s="2" t="str">
        <f>IF(DOS!C15="","",DOS!C15)</f>
        <v>Danny van der Laan</v>
      </c>
      <c r="M10" s="2">
        <f>IF(DOS!D15="","",DOS!D15)</f>
        <v>31</v>
      </c>
      <c r="N10" s="2">
        <f>'T1'!I21</f>
        <v>18</v>
      </c>
      <c r="O10" s="2">
        <f>E10</f>
        <v>60</v>
      </c>
      <c r="P10" s="18">
        <f>IF(O10&gt;0,ROUNDDOWN(N10/O10,3),"")</f>
        <v>0.3</v>
      </c>
      <c r="Q10" s="2">
        <f>'T1'!K21</f>
        <v>3</v>
      </c>
      <c r="R10" s="2">
        <f>IF(O10&lt;1,"",IF(M10=N10,IF(C10=D10,1,2),IF(ROUNDDOWN(N10/M10,5)&lt;ROUNDDOWN(D10/C10,5),0,1)))</f>
        <v>0</v>
      </c>
      <c r="S10" s="9"/>
    </row>
    <row r="11" spans="1:19" s="1" customFormat="1" ht="15" customHeight="1">
      <c r="A11" s="2">
        <f>'BV''75'!B22</f>
        <v>2</v>
      </c>
      <c r="B11" s="2" t="str">
        <f>IF('BV''75'!C22="","",'BV''75'!C22)</f>
        <v>Klaas Hopman</v>
      </c>
      <c r="C11" s="2">
        <f>IF('BV''75'!D22="","",'BV''75'!D22)</f>
        <v>23</v>
      </c>
      <c r="D11" s="2">
        <f>'T3'!D23</f>
        <v>9</v>
      </c>
      <c r="E11" s="2">
        <f>'T3'!E23</f>
        <v>40</v>
      </c>
      <c r="F11" s="18">
        <f>IF(E11&gt;0,ROUNDDOWN(D11/E11,3),"")</f>
        <v>0.225</v>
      </c>
      <c r="G11" s="2">
        <f>'T3'!F23</f>
        <v>2</v>
      </c>
      <c r="H11" s="2">
        <f>IF(E11&lt;1,"",IF(C11=D11,IF(M11=N11,1,2),IF(ROUNDDOWN(D11/C11,5)&lt;ROUNDDOWN(N11/M11,5),0,1)))</f>
        <v>0</v>
      </c>
      <c r="I11" s="9"/>
      <c r="J11" s="9"/>
      <c r="K11" s="2">
        <f>DOS!B16</f>
        <v>2</v>
      </c>
      <c r="L11" s="2" t="str">
        <f>IF(DOS!C16="","",DOS!C16)</f>
        <v>Marin Kamerbeek</v>
      </c>
      <c r="M11" s="2">
        <f>IF(DOS!D16="","",DOS!D16)</f>
        <v>16</v>
      </c>
      <c r="N11" s="2">
        <f>'T3'!I23</f>
        <v>16</v>
      </c>
      <c r="O11" s="2">
        <f>E11</f>
        <v>40</v>
      </c>
      <c r="P11" s="18">
        <f>IF(O11&gt;0,ROUNDDOWN(N11/O11,3),"")</f>
        <v>0.4</v>
      </c>
      <c r="Q11" s="2">
        <f>'T3'!K23</f>
        <v>3</v>
      </c>
      <c r="R11" s="2">
        <f>IF(O11&lt;1,"",IF(M11=N11,IF(C11=D11,1,2),IF(ROUNDDOWN(N11/M11,5)&lt;ROUNDDOWN(D11/C11,5),0,1)))</f>
        <v>2</v>
      </c>
      <c r="S11" s="9"/>
    </row>
    <row r="12" spans="1:19" s="1" customFormat="1" ht="15" customHeight="1" thickBot="1">
      <c r="A12" s="2">
        <f>'BV''75'!B23</f>
        <v>3</v>
      </c>
      <c r="B12" s="2" t="str">
        <f>IF('BV''75'!C23="","",'BV''75'!C23)</f>
        <v>Ap van 't Hof</v>
      </c>
      <c r="C12" s="2">
        <f>IF('BV''75'!D23="","",'BV''75'!D23)</f>
        <v>22</v>
      </c>
      <c r="D12" s="8">
        <f>'T2'!D15</f>
        <v>22</v>
      </c>
      <c r="E12" s="8">
        <f>'T2'!E15</f>
        <v>59</v>
      </c>
      <c r="F12" s="18">
        <f>IF(E12&gt;0,ROUNDDOWN(D12/E12,3),"")</f>
        <v>0.372</v>
      </c>
      <c r="G12" s="8">
        <f>'T2'!F15</f>
        <v>3</v>
      </c>
      <c r="H12" s="2">
        <f>IF(E12&lt;1,"",IF(C12=D12,IF(M12=N12,1,2),IF(ROUNDDOWN(D12/C12,5)&lt;ROUNDDOWN(N12/M12,5),0,1)))</f>
        <v>2</v>
      </c>
      <c r="I12" s="9"/>
      <c r="J12" s="9"/>
      <c r="K12" s="2">
        <f>DOS!B17</f>
        <v>3</v>
      </c>
      <c r="L12" s="2" t="str">
        <f>IF(DOS!C17="","",DOS!C17)</f>
        <v>Lancelot Hoenderdos</v>
      </c>
      <c r="M12" s="2">
        <f>IF(DOS!D17="","",DOS!D17)</f>
        <v>15</v>
      </c>
      <c r="N12" s="8">
        <f>'T2'!I15</f>
        <v>9</v>
      </c>
      <c r="O12" s="2">
        <f>E12</f>
        <v>59</v>
      </c>
      <c r="P12" s="18">
        <f>IF(O12&gt;0,ROUNDDOWN(N12/O12,3),"")</f>
        <v>0.152</v>
      </c>
      <c r="Q12" s="8">
        <f>'T2'!K15</f>
        <v>2</v>
      </c>
      <c r="R12" s="2">
        <f>IF(O12&lt;1,"",IF(M12=N12,IF(C12=D12,1,2),IF(ROUNDDOWN(N12/M12,5)&lt;ROUNDDOWN(D12/C12,5),0,1)))</f>
        <v>0</v>
      </c>
      <c r="S12" s="9"/>
    </row>
    <row r="13" spans="1:19" s="76" customFormat="1" ht="15" customHeight="1" thickBot="1">
      <c r="A13" s="69"/>
      <c r="B13" s="69"/>
      <c r="C13" s="70">
        <f>SUM(C10:C12)</f>
        <v>72</v>
      </c>
      <c r="D13" s="71">
        <f>SUM(D10:D12)</f>
        <v>54</v>
      </c>
      <c r="E13" s="72">
        <f>SUM(E10:E12)</f>
        <v>159</v>
      </c>
      <c r="F13" s="73">
        <f>IF(E13&gt;0,D13/E13,"")</f>
        <v>0.33962264150943394</v>
      </c>
      <c r="G13" s="74">
        <f>MAX(G10,G11,G12)</f>
        <v>3</v>
      </c>
      <c r="H13" s="75">
        <f>SUM(H10:H12)</f>
        <v>3</v>
      </c>
      <c r="I13" s="81">
        <f>IF(H13&gt;3,2,IF(OR(R13&gt;3,COUNT(H10:H12)=3),IF(H13&gt;R13,2,IF(H13=R13,1,0)),""))</f>
        <v>2</v>
      </c>
      <c r="J13" s="3"/>
      <c r="K13" s="69"/>
      <c r="L13" s="69"/>
      <c r="M13" s="70">
        <f>SUM(M10:M12)</f>
        <v>62</v>
      </c>
      <c r="N13" s="71">
        <f>SUM(N10:N12)</f>
        <v>43</v>
      </c>
      <c r="O13" s="72">
        <f>SUM(O10:O12)</f>
        <v>159</v>
      </c>
      <c r="P13" s="73">
        <f>IF(O13&gt;0,N13/O13,"")</f>
        <v>0.27044025157232704</v>
      </c>
      <c r="Q13" s="74">
        <f>MAX(Q10,Q11,Q12)</f>
        <v>3</v>
      </c>
      <c r="R13" s="75">
        <f>SUM(R10:R12)</f>
        <v>2</v>
      </c>
      <c r="S13" s="81">
        <f>IF(R13&gt;3,2,IF(OR(H13&gt;3,COUNT(R10:R12)=3),IF(R13&gt;H13,2,IF(R13=H13,1,0)),""))</f>
        <v>0</v>
      </c>
    </row>
    <row r="14" spans="1:19" s="1" customFormat="1" ht="17.25" customHeight="1" thickBot="1">
      <c r="A14" s="46"/>
      <c r="B14" s="46"/>
      <c r="C14" s="46"/>
      <c r="D14" s="46"/>
      <c r="E14" s="46"/>
      <c r="F14" s="46"/>
      <c r="G14" s="46"/>
      <c r="H14" s="47" t="s">
        <v>3</v>
      </c>
      <c r="I14" s="82"/>
      <c r="J14" s="3"/>
      <c r="K14" s="46"/>
      <c r="L14" s="46"/>
      <c r="M14" s="46"/>
      <c r="N14" s="46"/>
      <c r="O14" s="46"/>
      <c r="P14" s="46"/>
      <c r="Q14" s="46"/>
      <c r="R14" s="47" t="s">
        <v>3</v>
      </c>
      <c r="S14" s="82"/>
    </row>
    <row r="15" spans="1:18" s="9" customFormat="1" ht="23.25" customHeight="1" thickBot="1">
      <c r="A15" s="33" t="s">
        <v>14</v>
      </c>
      <c r="B15" s="83" t="str">
        <f>'BV''75'!C1</f>
        <v>BV '75</v>
      </c>
      <c r="C15" s="83"/>
      <c r="D15" s="83"/>
      <c r="E15" s="83"/>
      <c r="F15" s="83"/>
      <c r="G15" s="83"/>
      <c r="H15" s="84"/>
      <c r="K15" s="33" t="s">
        <v>17</v>
      </c>
      <c r="L15" s="83" t="str">
        <f>Maarschalk!C1</f>
        <v>Maarschalk 2</v>
      </c>
      <c r="M15" s="83"/>
      <c r="N15" s="83"/>
      <c r="O15" s="83"/>
      <c r="P15" s="83"/>
      <c r="Q15" s="83"/>
      <c r="R15" s="84"/>
    </row>
    <row r="16" spans="1:18" s="12" customFormat="1" ht="15" customHeight="1">
      <c r="A16" s="10"/>
      <c r="B16" s="10" t="s">
        <v>58</v>
      </c>
      <c r="C16" s="11" t="s">
        <v>1</v>
      </c>
      <c r="D16" s="11" t="s">
        <v>4</v>
      </c>
      <c r="E16" s="11" t="s">
        <v>48</v>
      </c>
      <c r="F16" s="11" t="s">
        <v>5</v>
      </c>
      <c r="G16" s="11" t="s">
        <v>49</v>
      </c>
      <c r="H16" s="11" t="s">
        <v>6</v>
      </c>
      <c r="K16" s="10"/>
      <c r="L16" s="10" t="s">
        <v>58</v>
      </c>
      <c r="M16" s="11" t="s">
        <v>1</v>
      </c>
      <c r="N16" s="11" t="s">
        <v>4</v>
      </c>
      <c r="O16" s="11" t="s">
        <v>48</v>
      </c>
      <c r="P16" s="11" t="s">
        <v>5</v>
      </c>
      <c r="Q16" s="11" t="s">
        <v>49</v>
      </c>
      <c r="R16" s="11" t="s">
        <v>6</v>
      </c>
    </row>
    <row r="17" spans="1:19" s="1" customFormat="1" ht="15" customHeight="1">
      <c r="A17" s="2">
        <f>'BV''75'!B27</f>
        <v>1</v>
      </c>
      <c r="B17" s="2" t="str">
        <f>IF('BV''75'!C27="","",'BV''75'!C27)</f>
        <v>Tom Gerbranda</v>
      </c>
      <c r="C17" s="2">
        <f>IF('BV''75'!D27="","",'BV''75'!D27)</f>
        <v>27</v>
      </c>
      <c r="D17" s="2">
        <f>'T4'!D7</f>
        <v>22</v>
      </c>
      <c r="E17" s="2">
        <f>'T4'!E7</f>
        <v>40</v>
      </c>
      <c r="F17" s="18">
        <f>IF(E17&gt;0,ROUNDDOWN(D17/E17,3),"")</f>
        <v>0.55</v>
      </c>
      <c r="G17" s="2">
        <f>'T4'!F7</f>
        <v>3</v>
      </c>
      <c r="H17" s="2">
        <f>IF(E17&lt;1,"",IF(C17=D17,IF(M17=N17,1,2),IF(ROUNDDOWN(D17/C17,5)&lt;ROUNDDOWN(N17/M17,5),0,1)))</f>
        <v>0</v>
      </c>
      <c r="I17" s="9"/>
      <c r="J17" s="9"/>
      <c r="K17" s="2">
        <f>Maarschalk!B15</f>
        <v>1</v>
      </c>
      <c r="L17" s="2" t="str">
        <f>IF(Maarschalk!C15="","",Maarschalk!C15)</f>
        <v>Leo Walbeek</v>
      </c>
      <c r="M17" s="2">
        <f>IF(Maarschalk!D15="","",Maarschalk!D15)</f>
        <v>22</v>
      </c>
      <c r="N17" s="2">
        <f>'T4'!I7</f>
        <v>22</v>
      </c>
      <c r="O17" s="2">
        <f>E17</f>
        <v>40</v>
      </c>
      <c r="P17" s="18">
        <f>IF(O17&gt;0,ROUNDDOWN(N17/O17,3),"")</f>
        <v>0.55</v>
      </c>
      <c r="Q17" s="2">
        <f>'T4'!K7</f>
        <v>5</v>
      </c>
      <c r="R17" s="2">
        <f>IF(O17&lt;1,"",IF(M17=N17,IF(C17=D17,1,2),IF(ROUNDDOWN(N17/M17,5)&lt;ROUNDDOWN(D17/C17,5),0,1)))</f>
        <v>2</v>
      </c>
      <c r="S17" s="9"/>
    </row>
    <row r="18" spans="1:19" s="1" customFormat="1" ht="15" customHeight="1">
      <c r="A18" s="2">
        <f>'BV''75'!B28</f>
        <v>2</v>
      </c>
      <c r="B18" s="2" t="str">
        <f>IF('BV''75'!C28="","",'BV''75'!C28)</f>
        <v>Klaas Hopman</v>
      </c>
      <c r="C18" s="2">
        <f>IF('BV''75'!D28="","",'BV''75'!D28)</f>
        <v>23</v>
      </c>
      <c r="D18" s="2">
        <f>'T1'!D9</f>
        <v>23</v>
      </c>
      <c r="E18" s="2">
        <f>'T1'!E9</f>
        <v>48</v>
      </c>
      <c r="F18" s="18">
        <f>IF(E18&gt;0,ROUNDDOWN(D18/E18,3),"")</f>
        <v>0.479</v>
      </c>
      <c r="G18" s="2">
        <f>'T1'!F9</f>
        <v>2</v>
      </c>
      <c r="H18" s="2">
        <f>IF(E18&lt;1,"",IF(C18=D18,IF(M18=N18,1,2),IF(ROUNDDOWN(D18/C18,5)&lt;ROUNDDOWN(N18/M18,5),0,1)))</f>
        <v>2</v>
      </c>
      <c r="I18" s="9"/>
      <c r="J18" s="9"/>
      <c r="K18" s="2">
        <f>Maarschalk!B16</f>
        <v>2</v>
      </c>
      <c r="L18" s="2" t="str">
        <f>IF(Maarschalk!C16="","",Maarschalk!C16)</f>
        <v>Willem van Wilgenburg</v>
      </c>
      <c r="M18" s="2">
        <f>IF(Maarschalk!D16="","",Maarschalk!D16)</f>
        <v>19</v>
      </c>
      <c r="N18" s="2">
        <f>'T1'!I9</f>
        <v>8</v>
      </c>
      <c r="O18" s="2">
        <f>E18</f>
        <v>48</v>
      </c>
      <c r="P18" s="18">
        <f>IF(O18&gt;0,ROUNDDOWN(N18/O18,3),"")</f>
        <v>0.166</v>
      </c>
      <c r="Q18" s="2">
        <f>'T1'!K9</f>
        <v>1</v>
      </c>
      <c r="R18" s="2">
        <f>IF(O18&lt;1,"",IF(M18=N18,IF(C18=D18,1,2),IF(ROUNDDOWN(N18/M18,5)&lt;ROUNDDOWN(D18/C18,5),0,1)))</f>
        <v>0</v>
      </c>
      <c r="S18" s="9"/>
    </row>
    <row r="19" spans="1:19" s="1" customFormat="1" ht="15" customHeight="1" thickBot="1">
      <c r="A19" s="2">
        <f>'BV''75'!B29</f>
        <v>3</v>
      </c>
      <c r="B19" s="2" t="str">
        <f>IF('BV''75'!C29="","",'BV''75'!C29)</f>
        <v>Dorus Netten</v>
      </c>
      <c r="C19" s="2">
        <f>IF('BV''75'!D29="","",'BV''75'!D29)</f>
        <v>23</v>
      </c>
      <c r="D19" s="8">
        <f>'T1'!D11</f>
        <v>23</v>
      </c>
      <c r="E19" s="8">
        <f>'T1'!E11</f>
        <v>46</v>
      </c>
      <c r="F19" s="18">
        <f>IF(E19&gt;0,ROUNDDOWN(D19/E19,3),"")</f>
        <v>0.5</v>
      </c>
      <c r="G19" s="8">
        <f>'T1'!F11</f>
        <v>4</v>
      </c>
      <c r="H19" s="2">
        <f>IF(E19&lt;1,"",IF(C19=D19,IF(M19=N19,1,2),IF(ROUNDDOWN(D19/C19,5)&lt;ROUNDDOWN(N19/M19,5),0,1)))</f>
        <v>2</v>
      </c>
      <c r="I19" s="9"/>
      <c r="J19" s="9"/>
      <c r="K19" s="2">
        <f>Maarschalk!B17</f>
        <v>3</v>
      </c>
      <c r="L19" s="2" t="str">
        <f>IF(Maarschalk!C17="","",Maarschalk!C17)</f>
        <v>Jan Veldwijk</v>
      </c>
      <c r="M19" s="2">
        <f>IF(Maarschalk!D17="","",Maarschalk!D17)</f>
        <v>18</v>
      </c>
      <c r="N19" s="8">
        <f>'T1'!I11</f>
        <v>15</v>
      </c>
      <c r="O19" s="2">
        <f>E19</f>
        <v>46</v>
      </c>
      <c r="P19" s="18">
        <f>IF(O19&gt;0,ROUNDDOWN(N19/O19,3),"")</f>
        <v>0.326</v>
      </c>
      <c r="Q19" s="8">
        <f>'T1'!K11</f>
        <v>3</v>
      </c>
      <c r="R19" s="2">
        <f>IF(O19&lt;1,"",IF(M19=N19,IF(C19=D19,1,2),IF(ROUNDDOWN(N19/M19,5)&lt;ROUNDDOWN(D19/C19,5),0,1)))</f>
        <v>0</v>
      </c>
      <c r="S19" s="9"/>
    </row>
    <row r="20" spans="1:19" s="76" customFormat="1" ht="15" customHeight="1" thickBot="1">
      <c r="A20" s="69"/>
      <c r="B20" s="69"/>
      <c r="C20" s="70">
        <f>SUM(C17:C19)</f>
        <v>73</v>
      </c>
      <c r="D20" s="71">
        <f>SUM(D17:D19)</f>
        <v>68</v>
      </c>
      <c r="E20" s="72">
        <f>SUM(E17:E19)</f>
        <v>134</v>
      </c>
      <c r="F20" s="73">
        <f>IF(E20&gt;0,D20/E20,"")</f>
        <v>0.5074626865671642</v>
      </c>
      <c r="G20" s="74">
        <f>MAX(G17,G18,G19)</f>
        <v>4</v>
      </c>
      <c r="H20" s="75">
        <f>SUM(H17:H19)</f>
        <v>4</v>
      </c>
      <c r="I20" s="81">
        <f>IF(H20&gt;3,2,IF(OR(R20&gt;3,COUNT(H17:H19)=3),IF(H20&gt;R20,2,IF(H20=R20,1,0)),""))</f>
        <v>2</v>
      </c>
      <c r="J20" s="3"/>
      <c r="K20" s="69"/>
      <c r="L20" s="69"/>
      <c r="M20" s="70">
        <f>SUM(M17:M19)</f>
        <v>59</v>
      </c>
      <c r="N20" s="71">
        <f>SUM(N17:N19)</f>
        <v>45</v>
      </c>
      <c r="O20" s="72">
        <f>SUM(O17:O19)</f>
        <v>134</v>
      </c>
      <c r="P20" s="73">
        <f>IF(O20&gt;0,N20/O20,"")</f>
        <v>0.3358208955223881</v>
      </c>
      <c r="Q20" s="74">
        <f>MAX(Q17,Q18,Q19)</f>
        <v>5</v>
      </c>
      <c r="R20" s="75">
        <f>SUM(R17:R19)</f>
        <v>2</v>
      </c>
      <c r="S20" s="81">
        <f>IF(R20&gt;3,2,IF(OR(H20&gt;3,COUNT(R17:R19)=3),IF(R20&gt;H20,2,IF(R20=H20,1,0)),""))</f>
        <v>0</v>
      </c>
    </row>
    <row r="21" spans="1:19" s="1" customFormat="1" ht="17.25" customHeight="1" thickBot="1">
      <c r="A21" s="46"/>
      <c r="B21" s="46"/>
      <c r="C21" s="46"/>
      <c r="D21" s="46"/>
      <c r="E21" s="46"/>
      <c r="F21" s="46"/>
      <c r="G21" s="46"/>
      <c r="H21" s="47" t="s">
        <v>3</v>
      </c>
      <c r="I21" s="82"/>
      <c r="J21" s="3"/>
      <c r="K21" s="46"/>
      <c r="L21" s="46"/>
      <c r="M21" s="46"/>
      <c r="N21" s="46"/>
      <c r="O21" s="46"/>
      <c r="P21" s="46"/>
      <c r="Q21" s="46"/>
      <c r="R21" s="47" t="s">
        <v>3</v>
      </c>
      <c r="S21" s="82"/>
    </row>
    <row r="22" spans="1:18" s="9" customFormat="1" ht="23.25" customHeight="1" thickBot="1">
      <c r="A22" s="33" t="s">
        <v>14</v>
      </c>
      <c r="B22" s="83" t="str">
        <f>'BV''75'!C1</f>
        <v>BV '75</v>
      </c>
      <c r="C22" s="83"/>
      <c r="D22" s="83"/>
      <c r="E22" s="83"/>
      <c r="F22" s="83"/>
      <c r="G22" s="83"/>
      <c r="H22" s="84"/>
      <c r="K22" s="33" t="s">
        <v>16</v>
      </c>
      <c r="L22" s="83" t="str">
        <f>'Mike''s'!C1</f>
        <v>Mike's 1</v>
      </c>
      <c r="M22" s="83"/>
      <c r="N22" s="83"/>
      <c r="O22" s="83"/>
      <c r="P22" s="83"/>
      <c r="Q22" s="83"/>
      <c r="R22" s="84"/>
    </row>
    <row r="23" spans="1:18" s="12" customFormat="1" ht="15" customHeight="1">
      <c r="A23" s="10"/>
      <c r="B23" s="10" t="s">
        <v>58</v>
      </c>
      <c r="C23" s="11" t="s">
        <v>1</v>
      </c>
      <c r="D23" s="11" t="s">
        <v>4</v>
      </c>
      <c r="E23" s="11" t="s">
        <v>48</v>
      </c>
      <c r="F23" s="11" t="s">
        <v>5</v>
      </c>
      <c r="G23" s="11" t="s">
        <v>49</v>
      </c>
      <c r="H23" s="11" t="s">
        <v>6</v>
      </c>
      <c r="K23" s="10"/>
      <c r="L23" s="10" t="s">
        <v>58</v>
      </c>
      <c r="M23" s="11" t="s">
        <v>1</v>
      </c>
      <c r="N23" s="11" t="s">
        <v>4</v>
      </c>
      <c r="O23" s="11" t="s">
        <v>48</v>
      </c>
      <c r="P23" s="11" t="s">
        <v>5</v>
      </c>
      <c r="Q23" s="11" t="s">
        <v>49</v>
      </c>
      <c r="R23" s="11" t="s">
        <v>6</v>
      </c>
    </row>
    <row r="24" spans="1:19" s="1" customFormat="1" ht="15" customHeight="1">
      <c r="A24" s="2">
        <f>'BV''75'!B33</f>
        <v>1</v>
      </c>
      <c r="B24" s="2" t="str">
        <f>IF('BV''75'!C33="","",'BV''75'!C33)</f>
        <v>Leo Portengen</v>
      </c>
      <c r="C24" s="2">
        <f>IF('BV''75'!D33="","",'BV''75'!D33)</f>
        <v>35</v>
      </c>
      <c r="D24" s="2">
        <f>'T1'!D3</f>
        <v>27</v>
      </c>
      <c r="E24" s="2">
        <f>'T1'!E3</f>
        <v>50</v>
      </c>
      <c r="F24" s="18">
        <f>IF(E24&gt;0,ROUNDDOWN(D24/E24,3),"")</f>
        <v>0.54</v>
      </c>
      <c r="G24" s="2">
        <f>'T1'!F3</f>
        <v>4</v>
      </c>
      <c r="H24" s="2">
        <f>IF(E24&lt;1,"",IF(C24=D24,IF(M24=N24,1,2),IF(ROUNDDOWN(D24/C24,5)&lt;ROUNDDOWN(N24/M24,5),0,1)))</f>
        <v>0</v>
      </c>
      <c r="I24" s="9"/>
      <c r="J24" s="9"/>
      <c r="K24" s="2">
        <f>'Mike''s'!B15</f>
        <v>1</v>
      </c>
      <c r="L24" s="2" t="str">
        <f>IF('Mike''s'!C15="","",'Mike''s'!C15)</f>
        <v>Jan-Willem Geerts</v>
      </c>
      <c r="M24" s="2">
        <f>IF('Mike''s'!D15="","",'Mike''s'!D15)</f>
        <v>27</v>
      </c>
      <c r="N24" s="2">
        <f>'T1'!I3</f>
        <v>27</v>
      </c>
      <c r="O24" s="2">
        <f>E24</f>
        <v>50</v>
      </c>
      <c r="P24" s="18">
        <f>IF(O24&gt;0,ROUNDDOWN(N24/O24,3),"")</f>
        <v>0.54</v>
      </c>
      <c r="Q24" s="2">
        <f>'T1'!K3</f>
        <v>5</v>
      </c>
      <c r="R24" s="2">
        <f>IF(O24&lt;1,"",IF(M24=N24,IF(C24=D24,1,2),IF(ROUNDDOWN(N24/M24,5)&lt;ROUNDDOWN(D24/C24,5),0,1)))</f>
        <v>2</v>
      </c>
      <c r="S24" s="9"/>
    </row>
    <row r="25" spans="1:19" s="1" customFormat="1" ht="15" customHeight="1">
      <c r="A25" s="2">
        <f>'BV''75'!B34</f>
        <v>2</v>
      </c>
      <c r="B25" s="2" t="str">
        <f>IF('BV''75'!C34="","",'BV''75'!C34)</f>
        <v>Tom Gerbranda</v>
      </c>
      <c r="C25" s="2">
        <f>IF('BV''75'!D34="","",'BV''75'!D34)</f>
        <v>27</v>
      </c>
      <c r="D25" s="2">
        <f>'T1'!D19</f>
        <v>20</v>
      </c>
      <c r="E25" s="2">
        <f>'T1'!E19</f>
        <v>47</v>
      </c>
      <c r="F25" s="18">
        <f>IF(E25&gt;0,ROUNDDOWN(D25/E25,3),"")</f>
        <v>0.425</v>
      </c>
      <c r="G25" s="2">
        <f>'T1'!F19</f>
        <v>6</v>
      </c>
      <c r="H25" s="2">
        <f>IF(E25&lt;1,"",IF(C25=D25,IF(M25=N25,1,2),IF(ROUNDDOWN(D25/C25,5)&lt;ROUNDDOWN(N25/M25,5),0,1)))</f>
        <v>0</v>
      </c>
      <c r="I25" s="9"/>
      <c r="J25" s="9"/>
      <c r="K25" s="2">
        <f>'Mike''s'!B16</f>
        <v>2</v>
      </c>
      <c r="L25" s="2" t="str">
        <f>IF('Mike''s'!C16="","",'Mike''s'!C16)</f>
        <v>Fred van den Broek</v>
      </c>
      <c r="M25" s="2">
        <f>IF('Mike''s'!D16="","",'Mike''s'!D16)</f>
        <v>25</v>
      </c>
      <c r="N25" s="2">
        <f>'T1'!I19</f>
        <v>25</v>
      </c>
      <c r="O25" s="2">
        <f>E25</f>
        <v>47</v>
      </c>
      <c r="P25" s="18">
        <f>IF(O25&gt;0,ROUNDDOWN(N25/O25,3),"")</f>
        <v>0.531</v>
      </c>
      <c r="Q25" s="2">
        <f>'T1'!K19</f>
        <v>4</v>
      </c>
      <c r="R25" s="2">
        <f>IF(O25&lt;1,"",IF(M25=N25,IF(C25=D25,1,2),IF(ROUNDDOWN(N25/M25,5)&lt;ROUNDDOWN(D25/C25,5),0,1)))</f>
        <v>2</v>
      </c>
      <c r="S25" s="9"/>
    </row>
    <row r="26" spans="1:19" s="1" customFormat="1" ht="15" customHeight="1" thickBot="1">
      <c r="A26" s="2">
        <f>'BV''75'!B35</f>
        <v>3</v>
      </c>
      <c r="B26" s="2" t="str">
        <f>IF('BV''75'!C35="","",'BV''75'!C35)</f>
        <v>Ap van 't Hof</v>
      </c>
      <c r="C26" s="2">
        <f>IF('BV''75'!D35="","",'BV''75'!D35)</f>
        <v>22</v>
      </c>
      <c r="D26" s="8">
        <f>'T3'!D21</f>
        <v>14</v>
      </c>
      <c r="E26" s="8">
        <f>'T3'!E21</f>
        <v>60</v>
      </c>
      <c r="F26" s="18">
        <f>IF(E26&gt;0,ROUNDDOWN(D26/E26,3),"")</f>
        <v>0.233</v>
      </c>
      <c r="G26" s="8">
        <f>'T3'!F21</f>
        <v>3</v>
      </c>
      <c r="H26" s="2">
        <f>IF(E26&lt;1,"",IF(C26=D26,IF(M26=N26,1,2),IF(ROUNDDOWN(D26/C26,5)&lt;ROUNDDOWN(N26/M26,5),0,1)))</f>
        <v>0</v>
      </c>
      <c r="I26" s="9"/>
      <c r="J26" s="9"/>
      <c r="K26" s="2">
        <f>'Mike''s'!B17</f>
        <v>3</v>
      </c>
      <c r="L26" s="2" t="str">
        <f>IF('Mike''s'!C17="","",'Mike''s'!C17)</f>
        <v>Ton Stijnman</v>
      </c>
      <c r="M26" s="2">
        <f>IF('Mike''s'!D17="","",'Mike''s'!D17)</f>
        <v>15</v>
      </c>
      <c r="N26" s="8">
        <f>'T3'!I21</f>
        <v>10</v>
      </c>
      <c r="O26" s="2">
        <f>E26</f>
        <v>60</v>
      </c>
      <c r="P26" s="18">
        <f>IF(O26&gt;0,ROUNDDOWN(N26/O26,3),"")</f>
        <v>0.166</v>
      </c>
      <c r="Q26" s="8">
        <f>'T3'!K21</f>
        <v>1</v>
      </c>
      <c r="R26" s="2">
        <f>IF(O26&lt;1,"",IF(M26=N26,IF(C26=D26,1,2),IF(ROUNDDOWN(N26/M26,5)&lt;ROUNDDOWN(D26/C26,5),0,1)))</f>
        <v>1</v>
      </c>
      <c r="S26" s="9"/>
    </row>
    <row r="27" spans="1:19" s="76" customFormat="1" ht="15" customHeight="1" thickBot="1">
      <c r="A27" s="69"/>
      <c r="B27" s="69"/>
      <c r="C27" s="70">
        <f>SUM(C24:C26)</f>
        <v>84</v>
      </c>
      <c r="D27" s="71">
        <f>SUM(D24:D26)</f>
        <v>61</v>
      </c>
      <c r="E27" s="72">
        <f>SUM(E24:E26)</f>
        <v>157</v>
      </c>
      <c r="F27" s="73">
        <f>IF(E27&gt;0,D27/E27,"")</f>
        <v>0.3885350318471338</v>
      </c>
      <c r="G27" s="74">
        <f>MAX(G24,G25,G26)</f>
        <v>6</v>
      </c>
      <c r="H27" s="75">
        <f>SUM(H24:H26)</f>
        <v>0</v>
      </c>
      <c r="I27" s="81">
        <f>IF(H27&gt;3,2,IF(OR(R27&gt;3,COUNT(H24:H26)=3),IF(H27&gt;R27,2,IF(H27=R27,1,0)),""))</f>
        <v>0</v>
      </c>
      <c r="J27" s="3"/>
      <c r="K27" s="69"/>
      <c r="L27" s="69"/>
      <c r="M27" s="70">
        <f>SUM(M24:M26)</f>
        <v>67</v>
      </c>
      <c r="N27" s="71">
        <f>SUM(N24:N26)</f>
        <v>62</v>
      </c>
      <c r="O27" s="72">
        <f>SUM(O24:O26)</f>
        <v>157</v>
      </c>
      <c r="P27" s="73">
        <f>IF(O27&gt;0,N27/O27,"")</f>
        <v>0.39490445859872614</v>
      </c>
      <c r="Q27" s="74">
        <f>MAX(Q24,Q25,Q26)</f>
        <v>5</v>
      </c>
      <c r="R27" s="75">
        <f>SUM(R24:R26)</f>
        <v>5</v>
      </c>
      <c r="S27" s="81">
        <f>IF(R27&gt;3,2,IF(OR(H27&gt;3,COUNT(R24:R26)=3),IF(R27&gt;H27,2,IF(R27=H27,1,0)),""))</f>
        <v>2</v>
      </c>
    </row>
    <row r="28" spans="1:19" s="1" customFormat="1" ht="17.25" customHeight="1" thickBot="1">
      <c r="A28" s="46"/>
      <c r="B28" s="46"/>
      <c r="C28" s="46"/>
      <c r="D28" s="46"/>
      <c r="E28" s="46"/>
      <c r="F28" s="46"/>
      <c r="G28" s="46"/>
      <c r="H28" s="47" t="s">
        <v>3</v>
      </c>
      <c r="I28" s="82"/>
      <c r="J28" s="3"/>
      <c r="K28" s="46"/>
      <c r="L28" s="46"/>
      <c r="M28" s="46"/>
      <c r="N28" s="46"/>
      <c r="O28" s="46"/>
      <c r="P28" s="46"/>
      <c r="Q28" s="46"/>
      <c r="R28" s="47" t="s">
        <v>3</v>
      </c>
      <c r="S28" s="82"/>
    </row>
    <row r="29" spans="1:18" s="9" customFormat="1" ht="23.25" customHeight="1" thickBot="1">
      <c r="A29" s="33" t="s">
        <v>14</v>
      </c>
      <c r="B29" s="83" t="str">
        <f>'BV''75'!C1</f>
        <v>BV '75</v>
      </c>
      <c r="C29" s="83"/>
      <c r="D29" s="83"/>
      <c r="E29" s="83"/>
      <c r="F29" s="83"/>
      <c r="G29" s="83"/>
      <c r="H29" s="84"/>
      <c r="K29" s="33" t="s">
        <v>15</v>
      </c>
      <c r="L29" s="83" t="str">
        <f>'Onder Ons'!C1</f>
        <v>Onder Ons 3</v>
      </c>
      <c r="M29" s="83"/>
      <c r="N29" s="83"/>
      <c r="O29" s="83"/>
      <c r="P29" s="83"/>
      <c r="Q29" s="83"/>
      <c r="R29" s="84"/>
    </row>
    <row r="30" spans="1:18" s="12" customFormat="1" ht="15" customHeight="1">
      <c r="A30" s="10"/>
      <c r="B30" s="10" t="s">
        <v>58</v>
      </c>
      <c r="C30" s="11" t="s">
        <v>1</v>
      </c>
      <c r="D30" s="11" t="s">
        <v>4</v>
      </c>
      <c r="E30" s="11" t="s">
        <v>48</v>
      </c>
      <c r="F30" s="11" t="s">
        <v>5</v>
      </c>
      <c r="G30" s="11" t="s">
        <v>49</v>
      </c>
      <c r="H30" s="11" t="s">
        <v>6</v>
      </c>
      <c r="K30" s="10"/>
      <c r="L30" s="10" t="s">
        <v>58</v>
      </c>
      <c r="M30" s="11" t="s">
        <v>1</v>
      </c>
      <c r="N30" s="11" t="s">
        <v>4</v>
      </c>
      <c r="O30" s="11" t="s">
        <v>48</v>
      </c>
      <c r="P30" s="11" t="s">
        <v>5</v>
      </c>
      <c r="Q30" s="11" t="s">
        <v>49</v>
      </c>
      <c r="R30" s="11" t="s">
        <v>6</v>
      </c>
    </row>
    <row r="31" spans="1:19" s="1" customFormat="1" ht="15" customHeight="1">
      <c r="A31" s="2">
        <f>'BV''75'!B39</f>
        <v>1</v>
      </c>
      <c r="B31" s="2" t="str">
        <f>IF('BV''75'!C39="","",'BV''75'!C39)</f>
        <v>Leo Portengen</v>
      </c>
      <c r="C31" s="2">
        <f>IF('BV''75'!D39="","",'BV''75'!D39)</f>
        <v>35</v>
      </c>
      <c r="D31" s="2">
        <f>'T2'!D13</f>
        <v>31</v>
      </c>
      <c r="E31" s="2">
        <f>'T2'!E13</f>
        <v>42</v>
      </c>
      <c r="F31" s="18">
        <f>IF(E31&gt;0,ROUNDDOWN(D31/E31,3),"")</f>
        <v>0.738</v>
      </c>
      <c r="G31" s="2">
        <f>'T2'!F13</f>
        <v>5</v>
      </c>
      <c r="H31" s="2">
        <f>IF(E31&lt;1,"",IF(C31=D31,IF(M31=N31,1,2),IF(ROUNDDOWN(D31/C31,5)&lt;ROUNDDOWN(N31/M31,5),0,1)))</f>
        <v>0</v>
      </c>
      <c r="I31" s="9"/>
      <c r="J31" s="9"/>
      <c r="K31" s="2">
        <f>'Onder Ons'!B15</f>
        <v>1</v>
      </c>
      <c r="L31" s="2" t="str">
        <f>IF('Onder Ons'!C15="","",'Onder Ons'!C15)</f>
        <v>Richard Dekker</v>
      </c>
      <c r="M31" s="2">
        <f>IF('Onder Ons'!D15="","",'Onder Ons'!D15)</f>
        <v>47</v>
      </c>
      <c r="N31" s="2">
        <f>'T2'!I13</f>
        <v>47</v>
      </c>
      <c r="O31" s="2">
        <f>E31</f>
        <v>42</v>
      </c>
      <c r="P31" s="18">
        <f>IF(O31&gt;0,ROUNDDOWN(N31/O31,3),"")</f>
        <v>1.119</v>
      </c>
      <c r="Q31" s="2">
        <f>'T2'!K13</f>
        <v>7</v>
      </c>
      <c r="R31" s="2">
        <f>IF(O31&lt;1,"",IF(M31=N31,IF(C31=D31,1,2),IF(ROUNDDOWN(N31/M31,5)&lt;ROUNDDOWN(D31/C31,5),0,1)))</f>
        <v>2</v>
      </c>
      <c r="S31" s="9"/>
    </row>
    <row r="32" spans="1:19" s="1" customFormat="1" ht="15" customHeight="1">
      <c r="A32" s="2">
        <f>'BV''75'!B40</f>
        <v>2</v>
      </c>
      <c r="B32" s="2" t="str">
        <f>IF('BV''75'!C40="","",'BV''75'!C40)</f>
        <v>Klaas Hopman</v>
      </c>
      <c r="C32" s="2">
        <f>IF('BV''75'!D40="","",'BV''75'!D40)</f>
        <v>23</v>
      </c>
      <c r="D32" s="2">
        <f>'T4'!D13</f>
        <v>23</v>
      </c>
      <c r="E32" s="2">
        <f>'T4'!E13</f>
        <v>59</v>
      </c>
      <c r="F32" s="18">
        <f>IF(E32&gt;0,ROUNDDOWN(D32/E32,3),"")</f>
        <v>0.389</v>
      </c>
      <c r="G32" s="2">
        <f>'T4'!F13</f>
        <v>3</v>
      </c>
      <c r="H32" s="2">
        <f>IF(E32&lt;1,"",IF(C32=D32,IF(M32=N32,1,2),IF(ROUNDDOWN(D32/C32,5)&lt;ROUNDDOWN(N32/M32,5),0,1)))</f>
        <v>2</v>
      </c>
      <c r="I32" s="9"/>
      <c r="J32" s="9"/>
      <c r="K32" s="2">
        <f>'Onder Ons'!B16</f>
        <v>2</v>
      </c>
      <c r="L32" s="2" t="str">
        <f>IF('Onder Ons'!C16="","",'Onder Ons'!C16)</f>
        <v>Michael Dickmann</v>
      </c>
      <c r="M32" s="2">
        <f>IF('Onder Ons'!D16="","",'Onder Ons'!D16)</f>
        <v>25</v>
      </c>
      <c r="N32" s="2">
        <f>'T4'!I13</f>
        <v>15</v>
      </c>
      <c r="O32" s="2">
        <f>E32</f>
        <v>59</v>
      </c>
      <c r="P32" s="18">
        <f>IF(O32&gt;0,ROUNDDOWN(N32/O32,3),"")</f>
        <v>0.254</v>
      </c>
      <c r="Q32" s="2">
        <f>'T4'!K13</f>
        <v>2</v>
      </c>
      <c r="R32" s="2">
        <f>IF(O32&lt;1,"",IF(M32=N32,IF(C32=D32,1,2),IF(ROUNDDOWN(N32/M32,5)&lt;ROUNDDOWN(D32/C32,5),0,1)))</f>
        <v>0</v>
      </c>
      <c r="S32" s="9"/>
    </row>
    <row r="33" spans="1:19" s="1" customFormat="1" ht="15" customHeight="1" thickBot="1">
      <c r="A33" s="2">
        <f>'BV''75'!B41</f>
        <v>3</v>
      </c>
      <c r="B33" s="2" t="str">
        <f>IF('BV''75'!C41="","",'BV''75'!C41)</f>
        <v>Ap van 't Hof</v>
      </c>
      <c r="C33" s="2">
        <f>IF('BV''75'!D41="","",'BV''75'!D41)</f>
        <v>22</v>
      </c>
      <c r="D33" s="8">
        <f>'T4'!D25</f>
        <v>11</v>
      </c>
      <c r="E33" s="8">
        <f>'T4'!E25</f>
        <v>47</v>
      </c>
      <c r="F33" s="18">
        <f>IF(E33&gt;0,ROUNDDOWN(D33/E33,3),"")</f>
        <v>0.234</v>
      </c>
      <c r="G33" s="8">
        <f>'T4'!F25</f>
        <v>5</v>
      </c>
      <c r="H33" s="2">
        <f>IF(E33&lt;1,"",IF(C33=D33,IF(M33=N33,1,2),IF(ROUNDDOWN(D33/C33,5)&lt;ROUNDDOWN(N33/M33,5),0,1)))</f>
        <v>0</v>
      </c>
      <c r="I33" s="9"/>
      <c r="J33" s="9"/>
      <c r="K33" s="2">
        <f>'Onder Ons'!B17</f>
        <v>3</v>
      </c>
      <c r="L33" s="2" t="str">
        <f>IF('Onder Ons'!C17="","",'Onder Ons'!C17)</f>
        <v>Bolle van der Laan</v>
      </c>
      <c r="M33" s="2">
        <f>IF('Onder Ons'!D17="","",'Onder Ons'!D17)</f>
        <v>22</v>
      </c>
      <c r="N33" s="8">
        <f>'T4'!I25</f>
        <v>22</v>
      </c>
      <c r="O33" s="2">
        <f>E33</f>
        <v>47</v>
      </c>
      <c r="P33" s="18">
        <f>IF(O33&gt;0,ROUNDDOWN(N33/O33,3),"")</f>
        <v>0.468</v>
      </c>
      <c r="Q33" s="8">
        <f>'T4'!K25</f>
        <v>4</v>
      </c>
      <c r="R33" s="2">
        <f>IF(O33&lt;1,"",IF(M33=N33,IF(C33=D33,1,2),IF(ROUNDDOWN(N33/M33,5)&lt;ROUNDDOWN(D33/C33,5),0,1)))</f>
        <v>2</v>
      </c>
      <c r="S33" s="9"/>
    </row>
    <row r="34" spans="1:19" s="76" customFormat="1" ht="15" customHeight="1" thickBot="1">
      <c r="A34" s="69"/>
      <c r="B34" s="69"/>
      <c r="C34" s="70">
        <f>SUM(C31:C33)</f>
        <v>80</v>
      </c>
      <c r="D34" s="71">
        <f>SUM(D31:D33)</f>
        <v>65</v>
      </c>
      <c r="E34" s="72">
        <f>SUM(E31:E33)</f>
        <v>148</v>
      </c>
      <c r="F34" s="73">
        <f>IF(E34&gt;0,D34/E34,"")</f>
        <v>0.4391891891891892</v>
      </c>
      <c r="G34" s="74">
        <f>MAX(G31,G32,G33)</f>
        <v>5</v>
      </c>
      <c r="H34" s="75">
        <f>SUM(H31:H33)</f>
        <v>2</v>
      </c>
      <c r="I34" s="81">
        <f>IF(H34&gt;3,2,IF(OR(R34&gt;3,COUNT(H31:H33)=3),IF(H34&gt;R34,2,IF(H34=R34,1,0)),""))</f>
        <v>0</v>
      </c>
      <c r="J34" s="3"/>
      <c r="K34" s="69"/>
      <c r="L34" s="69"/>
      <c r="M34" s="70">
        <f>SUM(M31:M33)</f>
        <v>94</v>
      </c>
      <c r="N34" s="71">
        <f>SUM(N31:N33)</f>
        <v>84</v>
      </c>
      <c r="O34" s="72">
        <f>SUM(O31:O33)</f>
        <v>148</v>
      </c>
      <c r="P34" s="73">
        <f>IF(O34&gt;0,N34/O34,"")</f>
        <v>0.5675675675675675</v>
      </c>
      <c r="Q34" s="74">
        <f>MAX(Q31,Q32,Q33)</f>
        <v>7</v>
      </c>
      <c r="R34" s="75">
        <f>SUM(R31:R33)</f>
        <v>4</v>
      </c>
      <c r="S34" s="81">
        <f>IF(R34&gt;3,2,IF(OR(H34&gt;3,COUNT(R31:R33)=3),IF(R34&gt;H34,2,IF(R34=H34,1,0)),""))</f>
        <v>2</v>
      </c>
    </row>
    <row r="35" spans="1:19" s="1" customFormat="1" ht="17.25" customHeight="1" thickBot="1">
      <c r="A35" s="46"/>
      <c r="B35" s="46"/>
      <c r="C35" s="46"/>
      <c r="D35" s="46"/>
      <c r="E35" s="46"/>
      <c r="F35" s="46"/>
      <c r="G35" s="46"/>
      <c r="H35" s="47" t="s">
        <v>3</v>
      </c>
      <c r="I35" s="82"/>
      <c r="J35" s="3"/>
      <c r="K35" s="46"/>
      <c r="L35" s="46"/>
      <c r="M35" s="46"/>
      <c r="N35" s="46"/>
      <c r="O35" s="46"/>
      <c r="P35" s="46"/>
      <c r="Q35" s="46"/>
      <c r="R35" s="47" t="s">
        <v>3</v>
      </c>
      <c r="S35" s="82"/>
    </row>
  </sheetData>
  <sheetProtection password="CB45" sheet="1" selectLockedCells="1" selectUnlockedCells="1"/>
  <mergeCells count="20">
    <mergeCell ref="B29:H29"/>
    <mergeCell ref="L29:R29"/>
    <mergeCell ref="S20:S21"/>
    <mergeCell ref="B1:H1"/>
    <mergeCell ref="L1:R1"/>
    <mergeCell ref="B8:H8"/>
    <mergeCell ref="L8:R8"/>
    <mergeCell ref="B15:H15"/>
    <mergeCell ref="L15:R15"/>
    <mergeCell ref="I6:I7"/>
    <mergeCell ref="S6:S7"/>
    <mergeCell ref="I13:I14"/>
    <mergeCell ref="S13:S14"/>
    <mergeCell ref="B22:H22"/>
    <mergeCell ref="L22:R22"/>
    <mergeCell ref="I34:I35"/>
    <mergeCell ref="S34:S35"/>
    <mergeCell ref="I27:I28"/>
    <mergeCell ref="S27:S28"/>
    <mergeCell ref="I20:I21"/>
  </mergeCells>
  <printOptions horizontalCentered="1" verticalCentered="1"/>
  <pageMargins left="0" right="0" top="0.2362204724409449" bottom="0.15748031496062992" header="0.2362204724409449" footer="0.15748031496062992"/>
  <pageSetup fitToHeight="1" fitToWidth="1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4.7109375" style="0" customWidth="1"/>
    <col min="3" max="4" width="7.7109375" style="0" customWidth="1"/>
    <col min="5" max="5" width="5.28125" style="0" customWidth="1"/>
    <col min="6" max="6" width="8.7109375" style="0" customWidth="1"/>
    <col min="7" max="8" width="5.7109375" style="0" customWidth="1"/>
    <col min="9" max="9" width="5.421875" style="0" customWidth="1"/>
    <col min="10" max="10" width="1.1484375" style="0" customWidth="1"/>
    <col min="11" max="11" width="3.7109375" style="0" customWidth="1"/>
    <col min="12" max="12" width="23.7109375" style="0" customWidth="1"/>
    <col min="13" max="14" width="7.7109375" style="0" customWidth="1"/>
    <col min="15" max="15" width="5.28125" style="0" customWidth="1"/>
    <col min="16" max="16" width="8.7109375" style="0" customWidth="1"/>
    <col min="17" max="18" width="5.7109375" style="0" customWidth="1"/>
    <col min="19" max="19" width="5.421875" style="0" customWidth="1"/>
    <col min="20" max="20" width="2.421875" style="0" customWidth="1"/>
  </cols>
  <sheetData>
    <row r="1" spans="1:18" s="9" customFormat="1" ht="23.25" customHeight="1" thickBot="1">
      <c r="A1" s="33" t="s">
        <v>19</v>
      </c>
      <c r="B1" s="83" t="str">
        <f>Carambole!C1</f>
        <v>Carambole 2</v>
      </c>
      <c r="C1" s="83"/>
      <c r="D1" s="83"/>
      <c r="E1" s="83"/>
      <c r="F1" s="83"/>
      <c r="G1" s="83"/>
      <c r="H1" s="84"/>
      <c r="K1" s="33" t="s">
        <v>14</v>
      </c>
      <c r="L1" s="83" t="str">
        <f>'BV''75'!C1</f>
        <v>BV '75</v>
      </c>
      <c r="M1" s="83"/>
      <c r="N1" s="83"/>
      <c r="O1" s="83"/>
      <c r="P1" s="83"/>
      <c r="Q1" s="83"/>
      <c r="R1" s="84"/>
    </row>
    <row r="2" spans="1:18" s="12" customFormat="1" ht="15" customHeight="1">
      <c r="A2" s="10"/>
      <c r="B2" s="10" t="s">
        <v>58</v>
      </c>
      <c r="C2" s="11" t="s">
        <v>1</v>
      </c>
      <c r="D2" s="11" t="s">
        <v>4</v>
      </c>
      <c r="E2" s="11" t="s">
        <v>48</v>
      </c>
      <c r="F2" s="11" t="s">
        <v>5</v>
      </c>
      <c r="G2" s="11" t="s">
        <v>49</v>
      </c>
      <c r="H2" s="11" t="s">
        <v>6</v>
      </c>
      <c r="K2" s="10"/>
      <c r="L2" s="10" t="s">
        <v>58</v>
      </c>
      <c r="M2" s="11" t="s">
        <v>1</v>
      </c>
      <c r="N2" s="11" t="s">
        <v>4</v>
      </c>
      <c r="O2" s="11" t="s">
        <v>48</v>
      </c>
      <c r="P2" s="11" t="s">
        <v>5</v>
      </c>
      <c r="Q2" s="11" t="s">
        <v>49</v>
      </c>
      <c r="R2" s="11" t="s">
        <v>6</v>
      </c>
    </row>
    <row r="3" spans="1:19" s="1" customFormat="1" ht="15" customHeight="1">
      <c r="A3" s="2">
        <f>Carambole!B15</f>
        <v>1</v>
      </c>
      <c r="B3" s="2" t="str">
        <f>IF(Carambole!C15="","",Carambole!C15)</f>
        <v>Jos Sisak</v>
      </c>
      <c r="C3" s="2">
        <f>IF(Carambole!D15="","",Carambole!D15)</f>
        <v>19</v>
      </c>
      <c r="D3" s="2">
        <f>'Team A'!N3</f>
        <v>19</v>
      </c>
      <c r="E3" s="2">
        <f>'Team A'!O3</f>
        <v>49</v>
      </c>
      <c r="F3" s="18">
        <f>IF(E3&gt;0,ROUNDDOWN(D3/E3,3),"")</f>
        <v>0.387</v>
      </c>
      <c r="G3" s="2">
        <f>'Team A'!Q3</f>
        <v>4</v>
      </c>
      <c r="H3" s="2">
        <f>IF(E3&lt;1,"",IF(C3=D3,IF(M3=N3,1,2),IF(ROUNDDOWN(D3/C3,5)&lt;ROUNDDOWN(N3/M3,5),0,1)))</f>
        <v>2</v>
      </c>
      <c r="I3" s="9"/>
      <c r="J3" s="9"/>
      <c r="K3" s="2">
        <f>'BV''75'!B15</f>
        <v>1</v>
      </c>
      <c r="L3" s="2" t="str">
        <f>IF('BV''75'!C15="","",'BV''75'!C15)</f>
        <v>Leo Portengen</v>
      </c>
      <c r="M3" s="2">
        <f>IF('BV''75'!D15="","",'BV''75'!D15)</f>
        <v>35</v>
      </c>
      <c r="N3" s="2">
        <f>'Team A'!D3</f>
        <v>21</v>
      </c>
      <c r="O3" s="2">
        <f>'Team A'!E3</f>
        <v>49</v>
      </c>
      <c r="P3" s="18">
        <f>IF(O3&gt;0,ROUNDDOWN(N3/O3,3),"")</f>
        <v>0.428</v>
      </c>
      <c r="Q3" s="2">
        <f>'Team A'!G3</f>
        <v>4</v>
      </c>
      <c r="R3" s="2">
        <f>IF(O3&lt;1,"",IF(M3=N3,IF(C3=D3,1,2),IF(ROUNDDOWN(N3/M3,5)&lt;ROUNDDOWN(D3/C3,5),0,1)))</f>
        <v>0</v>
      </c>
      <c r="S3" s="9"/>
    </row>
    <row r="4" spans="1:19" s="1" customFormat="1" ht="15" customHeight="1">
      <c r="A4" s="2">
        <f>Carambole!B16</f>
        <v>2</v>
      </c>
      <c r="B4" s="2" t="str">
        <f>IF(Carambole!C16="","",Carambole!C16)</f>
        <v>Bertus vd Dikkenberg</v>
      </c>
      <c r="C4" s="2">
        <f>IF(Carambole!D16="","",Carambole!D16)</f>
        <v>16</v>
      </c>
      <c r="D4" s="2">
        <f>'Team A'!N4</f>
        <v>10</v>
      </c>
      <c r="E4" s="2">
        <f>'Team A'!O4</f>
        <v>50</v>
      </c>
      <c r="F4" s="18">
        <f>IF(E4&gt;0,ROUNDDOWN(D4/E4,3),"")</f>
        <v>0.2</v>
      </c>
      <c r="G4" s="2">
        <f>'Team A'!Q4</f>
        <v>2</v>
      </c>
      <c r="H4" s="2">
        <f>IF(E4&lt;1,"",IF(C4=D4,IF(M4=N4,1,2),IF(ROUNDDOWN(D4/C4,5)&lt;ROUNDDOWN(N4/M4,5),0,1)))</f>
        <v>0</v>
      </c>
      <c r="I4" s="9"/>
      <c r="J4" s="9"/>
      <c r="K4" s="2">
        <f>'BV''75'!B16</f>
        <v>2</v>
      </c>
      <c r="L4" s="2" t="str">
        <f>IF('BV''75'!C16="","",'BV''75'!C16)</f>
        <v>Klaas Hopman</v>
      </c>
      <c r="M4" s="2">
        <f>IF('BV''75'!D16="","",'BV''75'!D16)</f>
        <v>23</v>
      </c>
      <c r="N4" s="2">
        <f>'Team A'!D4</f>
        <v>23</v>
      </c>
      <c r="O4" s="2">
        <f>'Team A'!E4</f>
        <v>50</v>
      </c>
      <c r="P4" s="18">
        <f>IF(O4&gt;0,ROUNDDOWN(N4/O4,3),"")</f>
        <v>0.46</v>
      </c>
      <c r="Q4" s="2">
        <f>'Team A'!G4</f>
        <v>0</v>
      </c>
      <c r="R4" s="2">
        <f>IF(O4&lt;1,"",IF(M4=N4,IF(C4=D4,1,2),IF(ROUNDDOWN(N4/M4,5)&lt;ROUNDDOWN(D4/C4,5),0,1)))</f>
        <v>2</v>
      </c>
      <c r="S4" s="9"/>
    </row>
    <row r="5" spans="1:19" s="1" customFormat="1" ht="15" customHeight="1" thickBot="1">
      <c r="A5" s="2">
        <f>Carambole!B17</f>
        <v>3</v>
      </c>
      <c r="B5" s="2" t="str">
        <f>IF(Carambole!C17="","",Carambole!C17)</f>
        <v>Hans de Ridder</v>
      </c>
      <c r="C5" s="2">
        <f>IF(Carambole!D17="","",Carambole!D17)</f>
        <v>15</v>
      </c>
      <c r="D5" s="2">
        <f>'Team A'!N5</f>
        <v>15</v>
      </c>
      <c r="E5" s="2">
        <f>'Team A'!O5</f>
        <v>36</v>
      </c>
      <c r="F5" s="18">
        <f>IF(E5&gt;0,ROUNDDOWN(D5/E5,3),"")</f>
        <v>0.416</v>
      </c>
      <c r="G5" s="2">
        <f>'Team A'!Q5</f>
        <v>4</v>
      </c>
      <c r="H5" s="2">
        <f>IF(E5&lt;1,"",IF(C5=D5,IF(M5=N5,1,2),IF(ROUNDDOWN(D5/C5,5)&lt;ROUNDDOWN(N5/M5,5),0,1)))</f>
        <v>2</v>
      </c>
      <c r="I5" s="9"/>
      <c r="J5" s="9"/>
      <c r="K5" s="2">
        <f>'BV''75'!B17</f>
        <v>3</v>
      </c>
      <c r="L5" s="2" t="str">
        <f>IF('BV''75'!C17="","",'BV''75'!C17)</f>
        <v>Ap van 't Hof</v>
      </c>
      <c r="M5" s="2">
        <f>IF('BV''75'!D17="","",'BV''75'!D17)</f>
        <v>22</v>
      </c>
      <c r="N5" s="2">
        <f>'Team A'!D5</f>
        <v>19</v>
      </c>
      <c r="O5" s="2">
        <f>'Team A'!E5</f>
        <v>36</v>
      </c>
      <c r="P5" s="18">
        <f>IF(O5&gt;0,ROUNDDOWN(N5/O5,3),"")</f>
        <v>0.527</v>
      </c>
      <c r="Q5" s="2">
        <f>'Team A'!G5</f>
        <v>6</v>
      </c>
      <c r="R5" s="2">
        <f>IF(O5&lt;1,"",IF(M5=N5,IF(C5=D5,1,2),IF(ROUNDDOWN(N5/M5,5)&lt;ROUNDDOWN(D5/C5,5),0,1)))</f>
        <v>0</v>
      </c>
      <c r="S5" s="9"/>
    </row>
    <row r="6" spans="1:19" s="76" customFormat="1" ht="15" customHeight="1" thickBot="1">
      <c r="A6" s="69"/>
      <c r="B6" s="69"/>
      <c r="C6" s="70">
        <f>SUM(C3:C5)</f>
        <v>50</v>
      </c>
      <c r="D6" s="71">
        <f>SUM(D3:D5)</f>
        <v>44</v>
      </c>
      <c r="E6" s="72">
        <f>SUM(E3:E5)</f>
        <v>135</v>
      </c>
      <c r="F6" s="73">
        <f>IF(E6&gt;0,D6/E6,"")</f>
        <v>0.32592592592592595</v>
      </c>
      <c r="G6" s="74">
        <f>MAX(G3,G4,G5)</f>
        <v>4</v>
      </c>
      <c r="H6" s="75">
        <f>SUM(H3:H5)</f>
        <v>4</v>
      </c>
      <c r="I6" s="81">
        <f>IF(H6&gt;3,2,IF(OR(R6&gt;3,COUNT(H3:H5)=3),IF(H6&gt;R6,2,IF(H6=R6,1,0)),""))</f>
        <v>2</v>
      </c>
      <c r="J6" s="3"/>
      <c r="K6" s="69"/>
      <c r="L6" s="69"/>
      <c r="M6" s="70">
        <f>SUM(M3:M5)</f>
        <v>80</v>
      </c>
      <c r="N6" s="71">
        <f>SUM(N3:N5)</f>
        <v>63</v>
      </c>
      <c r="O6" s="72">
        <f>SUM(O3:O5)</f>
        <v>135</v>
      </c>
      <c r="P6" s="73">
        <f>IF(O6&gt;0,N6/O6,"")</f>
        <v>0.4666666666666667</v>
      </c>
      <c r="Q6" s="74">
        <f>MAX(Q3,Q4,Q5)</f>
        <v>6</v>
      </c>
      <c r="R6" s="75">
        <f>SUM(R3:R5)</f>
        <v>2</v>
      </c>
      <c r="S6" s="81">
        <f>IF(R6&gt;3,2,IF(OR(H6&gt;3,COUNT(R3:R5)=3),IF(R6&gt;H6,2,IF(R6=H6,1,0)),""))</f>
        <v>0</v>
      </c>
    </row>
    <row r="7" spans="1:19" s="1" customFormat="1" ht="17.25" customHeight="1" thickBot="1">
      <c r="A7" s="46"/>
      <c r="B7" s="46"/>
      <c r="C7" s="46"/>
      <c r="D7" s="46"/>
      <c r="E7" s="46"/>
      <c r="F7" s="46"/>
      <c r="G7" s="46"/>
      <c r="H7" s="47" t="s">
        <v>3</v>
      </c>
      <c r="I7" s="82"/>
      <c r="J7" s="3"/>
      <c r="K7" s="46"/>
      <c r="L7" s="46"/>
      <c r="M7" s="46"/>
      <c r="N7" s="46"/>
      <c r="O7" s="46"/>
      <c r="P7" s="46"/>
      <c r="Q7" s="46"/>
      <c r="R7" s="47" t="s">
        <v>3</v>
      </c>
      <c r="S7" s="82"/>
    </row>
    <row r="8" spans="1:18" s="9" customFormat="1" ht="23.25" customHeight="1" thickBot="1">
      <c r="A8" s="33" t="s">
        <v>19</v>
      </c>
      <c r="B8" s="83" t="str">
        <f>Carambole!C1</f>
        <v>Carambole 2</v>
      </c>
      <c r="C8" s="83"/>
      <c r="D8" s="83"/>
      <c r="E8" s="83"/>
      <c r="F8" s="83"/>
      <c r="G8" s="83"/>
      <c r="H8" s="84"/>
      <c r="K8" s="33" t="s">
        <v>18</v>
      </c>
      <c r="L8" s="83" t="str">
        <f>DOS!C1</f>
        <v>D.O.S. 1</v>
      </c>
      <c r="M8" s="83"/>
      <c r="N8" s="83"/>
      <c r="O8" s="83"/>
      <c r="P8" s="83"/>
      <c r="Q8" s="83"/>
      <c r="R8" s="84"/>
    </row>
    <row r="9" spans="1:18" s="12" customFormat="1" ht="15" customHeight="1">
      <c r="A9" s="10"/>
      <c r="B9" s="10" t="s">
        <v>58</v>
      </c>
      <c r="C9" s="11" t="s">
        <v>1</v>
      </c>
      <c r="D9" s="11" t="s">
        <v>4</v>
      </c>
      <c r="E9" s="11" t="s">
        <v>48</v>
      </c>
      <c r="F9" s="11" t="s">
        <v>5</v>
      </c>
      <c r="G9" s="11" t="s">
        <v>49</v>
      </c>
      <c r="H9" s="11" t="s">
        <v>6</v>
      </c>
      <c r="K9" s="10"/>
      <c r="L9" s="10" t="s">
        <v>58</v>
      </c>
      <c r="M9" s="11" t="s">
        <v>1</v>
      </c>
      <c r="N9" s="11" t="s">
        <v>4</v>
      </c>
      <c r="O9" s="11" t="s">
        <v>48</v>
      </c>
      <c r="P9" s="11" t="s">
        <v>5</v>
      </c>
      <c r="Q9" s="11" t="s">
        <v>49</v>
      </c>
      <c r="R9" s="11" t="s">
        <v>6</v>
      </c>
    </row>
    <row r="10" spans="1:19" s="1" customFormat="1" ht="15" customHeight="1">
      <c r="A10" s="2">
        <f>Carambole!B21</f>
        <v>1</v>
      </c>
      <c r="B10" s="2" t="str">
        <f>IF(Carambole!C21="","",Carambole!C21)</f>
        <v>Jos Sisak</v>
      </c>
      <c r="C10" s="2">
        <f>IF(Carambole!D21="","",Carambole!D21)</f>
        <v>19</v>
      </c>
      <c r="D10" s="2">
        <f>'T4'!D15</f>
        <v>19</v>
      </c>
      <c r="E10" s="2">
        <f>'T4'!E15</f>
        <v>39</v>
      </c>
      <c r="F10" s="18">
        <f>IF(E10&gt;0,ROUNDDOWN(D10/E10,3),"")</f>
        <v>0.487</v>
      </c>
      <c r="G10" s="2">
        <f>'T4'!F15</f>
        <v>4</v>
      </c>
      <c r="H10" s="2">
        <f>IF(E10&lt;1,"",IF(C10=D10,IF(M10=N10,1,2),IF(ROUNDDOWN(D10/C10,5)&lt;ROUNDDOWN(N10/M10,5),0,1)))</f>
        <v>2</v>
      </c>
      <c r="I10" s="9"/>
      <c r="J10" s="9"/>
      <c r="K10" s="2">
        <f>DOS!B21</f>
        <v>1</v>
      </c>
      <c r="L10" s="2" t="str">
        <f>IF(DOS!C21="","",DOS!C21)</f>
        <v>Danny van der Laan</v>
      </c>
      <c r="M10" s="2">
        <f>IF(DOS!D21="","",DOS!D21)</f>
        <v>31</v>
      </c>
      <c r="N10" s="2">
        <f>'T4'!I15</f>
        <v>28</v>
      </c>
      <c r="O10" s="2">
        <f>E10</f>
        <v>39</v>
      </c>
      <c r="P10" s="18">
        <f>IF(O10&gt;0,ROUNDDOWN(N10/O10,3),"")</f>
        <v>0.717</v>
      </c>
      <c r="Q10" s="2">
        <f>'T4'!K15</f>
        <v>5</v>
      </c>
      <c r="R10" s="2">
        <f>IF(O10&lt;1,"",IF(M10=N10,IF(C10=D10,1,2),IF(ROUNDDOWN(N10/M10,5)&lt;ROUNDDOWN(D10/C10,5),0,1)))</f>
        <v>0</v>
      </c>
      <c r="S10" s="9"/>
    </row>
    <row r="11" spans="1:19" s="1" customFormat="1" ht="15" customHeight="1">
      <c r="A11" s="2">
        <f>Carambole!B22</f>
        <v>2</v>
      </c>
      <c r="B11" s="2" t="str">
        <f>IF(Carambole!C22="","",Carambole!C22)</f>
        <v>Bertus vd Dikkenberg</v>
      </c>
      <c r="C11" s="2">
        <f>IF(Carambole!D22="","",Carambole!D22)</f>
        <v>16</v>
      </c>
      <c r="D11" s="2">
        <f>'T1'!D13</f>
        <v>16</v>
      </c>
      <c r="E11" s="2">
        <f>'T1'!E13</f>
        <v>48</v>
      </c>
      <c r="F11" s="18">
        <f>IF(E11&gt;0,ROUNDDOWN(D11/E11,3),"")</f>
        <v>0.333</v>
      </c>
      <c r="G11" s="2">
        <f>'T1'!F13</f>
        <v>3</v>
      </c>
      <c r="H11" s="2">
        <f>IF(E11&lt;1,"",IF(C11=D11,IF(M11=N11,1,2),IF(ROUNDDOWN(D11/C11,5)&lt;ROUNDDOWN(N11/M11,5),0,1)))</f>
        <v>2</v>
      </c>
      <c r="I11" s="9"/>
      <c r="J11" s="9"/>
      <c r="K11" s="2">
        <f>DOS!B22</f>
        <v>2</v>
      </c>
      <c r="L11" s="2" t="str">
        <f>IF(DOS!C22="","",DOS!C22)</f>
        <v>Marin Kamerbeek</v>
      </c>
      <c r="M11" s="2">
        <f>IF(DOS!D22="","",DOS!D22)</f>
        <v>16</v>
      </c>
      <c r="N11" s="2">
        <f>'T1'!I13</f>
        <v>7</v>
      </c>
      <c r="O11" s="2">
        <f>E11</f>
        <v>48</v>
      </c>
      <c r="P11" s="18">
        <f>IF(O11&gt;0,ROUNDDOWN(N11/O11,3),"")</f>
        <v>0.145</v>
      </c>
      <c r="Q11" s="2">
        <f>'T1'!K13</f>
        <v>1</v>
      </c>
      <c r="R11" s="2">
        <f>IF(O11&lt;1,"",IF(M11=N11,IF(C11=D11,1,2),IF(ROUNDDOWN(N11/M11,5)&lt;ROUNDDOWN(D11/C11,5),0,1)))</f>
        <v>0</v>
      </c>
      <c r="S11" s="9"/>
    </row>
    <row r="12" spans="1:19" s="1" customFormat="1" ht="15" customHeight="1" thickBot="1">
      <c r="A12" s="2">
        <f>Carambole!B23</f>
        <v>3</v>
      </c>
      <c r="B12" s="2" t="str">
        <f>IF(Carambole!C23="","",Carambole!C23)</f>
        <v>Hans de Ridder</v>
      </c>
      <c r="C12" s="2">
        <f>IF(Carambole!D23="","",Carambole!D23)</f>
        <v>15</v>
      </c>
      <c r="D12" s="8">
        <f>'T3'!D25</f>
        <v>15</v>
      </c>
      <c r="E12" s="8">
        <f>'T3'!E25</f>
        <v>56</v>
      </c>
      <c r="F12" s="18">
        <f>IF(E12&gt;0,ROUNDDOWN(D12/E12,3),"")</f>
        <v>0.267</v>
      </c>
      <c r="G12" s="8">
        <f>'T3'!F25</f>
        <v>3</v>
      </c>
      <c r="H12" s="2">
        <f>IF(E12&lt;1,"",IF(C12=D12,IF(M12=N12,1,2),IF(ROUNDDOWN(D12/C12,5)&lt;ROUNDDOWN(N12/M12,5),0,1)))</f>
        <v>2</v>
      </c>
      <c r="I12" s="9"/>
      <c r="J12" s="9"/>
      <c r="K12" s="2">
        <f>DOS!B23</f>
        <v>3</v>
      </c>
      <c r="L12" s="2" t="str">
        <f>IF(DOS!C23="","",DOS!C23)</f>
        <v>Lancelot Hoenderdos</v>
      </c>
      <c r="M12" s="2">
        <f>IF(DOS!D23="","",DOS!D23)</f>
        <v>15</v>
      </c>
      <c r="N12" s="8">
        <f>'T3'!I25</f>
        <v>14</v>
      </c>
      <c r="O12" s="2">
        <f>E12</f>
        <v>56</v>
      </c>
      <c r="P12" s="18">
        <f>IF(O12&gt;0,ROUNDDOWN(N12/O12,3),"")</f>
        <v>0.25</v>
      </c>
      <c r="Q12" s="8">
        <f>'T3'!K25</f>
        <v>2</v>
      </c>
      <c r="R12" s="2">
        <f>IF(O12&lt;1,"",IF(M12=N12,IF(C12=D12,1,2),IF(ROUNDDOWN(N12/M12,5)&lt;ROUNDDOWN(D12/C12,5),0,1)))</f>
        <v>0</v>
      </c>
      <c r="S12" s="9"/>
    </row>
    <row r="13" spans="1:19" s="76" customFormat="1" ht="15" customHeight="1" thickBot="1">
      <c r="A13" s="69"/>
      <c r="B13" s="69"/>
      <c r="C13" s="70">
        <f>SUM(C10:C12)</f>
        <v>50</v>
      </c>
      <c r="D13" s="71">
        <f>SUM(D10:D12)</f>
        <v>50</v>
      </c>
      <c r="E13" s="72">
        <f>SUM(E10:E12)</f>
        <v>143</v>
      </c>
      <c r="F13" s="73">
        <f>IF(E13&gt;0,D13/E13,"")</f>
        <v>0.34965034965034963</v>
      </c>
      <c r="G13" s="74">
        <f>MAX(G10,G11,G12)</f>
        <v>4</v>
      </c>
      <c r="H13" s="75">
        <f>SUM(H10:H12)</f>
        <v>6</v>
      </c>
      <c r="I13" s="81">
        <f>IF(H13&gt;3,2,IF(OR(R13&gt;3,COUNT(H10:H12)=3),IF(H13&gt;R13,2,IF(H13=R13,1,0)),""))</f>
        <v>2</v>
      </c>
      <c r="J13" s="3"/>
      <c r="K13" s="69"/>
      <c r="L13" s="69"/>
      <c r="M13" s="70">
        <f>SUM(M10:M12)</f>
        <v>62</v>
      </c>
      <c r="N13" s="71">
        <f>SUM(N10:N12)</f>
        <v>49</v>
      </c>
      <c r="O13" s="72">
        <f>SUM(O10:O12)</f>
        <v>143</v>
      </c>
      <c r="P13" s="73">
        <f>IF(O13&gt;0,N13/O13,"")</f>
        <v>0.34265734265734266</v>
      </c>
      <c r="Q13" s="74">
        <f>MAX(Q10,Q11,Q12)</f>
        <v>5</v>
      </c>
      <c r="R13" s="75">
        <f>SUM(R10:R12)</f>
        <v>0</v>
      </c>
      <c r="S13" s="81">
        <f>IF(R13&gt;3,2,IF(OR(H13&gt;3,COUNT(R10:R12)=3),IF(R13&gt;H13,2,IF(R13=H13,1,0)),""))</f>
        <v>0</v>
      </c>
    </row>
    <row r="14" spans="1:19" s="1" customFormat="1" ht="17.25" customHeight="1" thickBot="1">
      <c r="A14" s="46"/>
      <c r="B14" s="46"/>
      <c r="C14" s="46"/>
      <c r="D14" s="46"/>
      <c r="E14" s="46"/>
      <c r="F14" s="46"/>
      <c r="G14" s="46"/>
      <c r="H14" s="47" t="s">
        <v>3</v>
      </c>
      <c r="I14" s="82"/>
      <c r="J14" s="3"/>
      <c r="K14" s="46"/>
      <c r="L14" s="46"/>
      <c r="M14" s="46"/>
      <c r="N14" s="46"/>
      <c r="O14" s="46"/>
      <c r="P14" s="46"/>
      <c r="Q14" s="46"/>
      <c r="R14" s="47" t="s">
        <v>3</v>
      </c>
      <c r="S14" s="82"/>
    </row>
    <row r="15" spans="1:18" s="9" customFormat="1" ht="23.25" customHeight="1" thickBot="1">
      <c r="A15" s="33" t="s">
        <v>19</v>
      </c>
      <c r="B15" s="83" t="str">
        <f>Carambole!C1</f>
        <v>Carambole 2</v>
      </c>
      <c r="C15" s="83"/>
      <c r="D15" s="83"/>
      <c r="E15" s="83"/>
      <c r="F15" s="83"/>
      <c r="G15" s="83"/>
      <c r="H15" s="84"/>
      <c r="K15" s="33" t="s">
        <v>17</v>
      </c>
      <c r="L15" s="83" t="str">
        <f>Maarschalk!C1</f>
        <v>Maarschalk 2</v>
      </c>
      <c r="M15" s="83"/>
      <c r="N15" s="83"/>
      <c r="O15" s="83"/>
      <c r="P15" s="83"/>
      <c r="Q15" s="83"/>
      <c r="R15" s="84"/>
    </row>
    <row r="16" spans="1:18" s="12" customFormat="1" ht="15" customHeight="1">
      <c r="A16" s="10"/>
      <c r="B16" s="10" t="s">
        <v>58</v>
      </c>
      <c r="C16" s="11" t="s">
        <v>1</v>
      </c>
      <c r="D16" s="11" t="s">
        <v>4</v>
      </c>
      <c r="E16" s="11" t="s">
        <v>48</v>
      </c>
      <c r="F16" s="11" t="s">
        <v>5</v>
      </c>
      <c r="G16" s="11" t="s">
        <v>49</v>
      </c>
      <c r="H16" s="11" t="s">
        <v>6</v>
      </c>
      <c r="K16" s="10"/>
      <c r="L16" s="10" t="s">
        <v>58</v>
      </c>
      <c r="M16" s="11" t="s">
        <v>1</v>
      </c>
      <c r="N16" s="11" t="s">
        <v>4</v>
      </c>
      <c r="O16" s="11" t="s">
        <v>48</v>
      </c>
      <c r="P16" s="11" t="s">
        <v>5</v>
      </c>
      <c r="Q16" s="11" t="s">
        <v>49</v>
      </c>
      <c r="R16" s="11" t="s">
        <v>6</v>
      </c>
    </row>
    <row r="17" spans="1:19" s="1" customFormat="1" ht="15" customHeight="1">
      <c r="A17" s="2">
        <f>Carambole!B27</f>
        <v>1</v>
      </c>
      <c r="B17" s="2" t="str">
        <f>IF(Carambole!C27="","",Carambole!C27)</f>
        <v>Jos Sisak</v>
      </c>
      <c r="C17" s="2">
        <f>IF(Carambole!D27="","",Carambole!D27)</f>
        <v>19</v>
      </c>
      <c r="D17" s="2">
        <f>'T2'!D3</f>
        <v>10</v>
      </c>
      <c r="E17" s="2">
        <f>'T2'!E3</f>
        <v>47</v>
      </c>
      <c r="F17" s="18">
        <f>IF(E17&gt;0,ROUNDDOWN(D17/E17,3),"")</f>
        <v>0.212</v>
      </c>
      <c r="G17" s="2">
        <f>'T2'!F3</f>
        <v>2</v>
      </c>
      <c r="H17" s="2">
        <f>IF(E17&lt;1,"",IF(C17=D17,IF(M17=N17,1,2),IF(ROUNDDOWN(D17/C17,5)&lt;ROUNDDOWN(N17/M17,5),0,1)))</f>
        <v>0</v>
      </c>
      <c r="I17" s="9"/>
      <c r="J17" s="9"/>
      <c r="K17" s="2">
        <f>Maarschalk!B21</f>
        <v>1</v>
      </c>
      <c r="L17" s="2" t="str">
        <f>IF(Maarschalk!C21="","",Maarschalk!C21)</f>
        <v>Anton Brouwer</v>
      </c>
      <c r="M17" s="2">
        <f>IF(Maarschalk!D21="","",Maarschalk!D21)</f>
        <v>31</v>
      </c>
      <c r="N17" s="2">
        <f>'T2'!I3</f>
        <v>31</v>
      </c>
      <c r="O17" s="2">
        <f>E17</f>
        <v>47</v>
      </c>
      <c r="P17" s="18">
        <f>IF(O17&gt;0,ROUNDDOWN(N17/O17,3),"")</f>
        <v>0.659</v>
      </c>
      <c r="Q17" s="2">
        <f>'T2'!K3</f>
        <v>4</v>
      </c>
      <c r="R17" s="2">
        <f>IF(O17&lt;1,"",IF(M17=N17,IF(C17=D17,1,2),IF(ROUNDDOWN(N17/M17,5)&lt;ROUNDDOWN(D17/C17,5),0,1)))</f>
        <v>2</v>
      </c>
      <c r="S17" s="9"/>
    </row>
    <row r="18" spans="1:19" s="1" customFormat="1" ht="15" customHeight="1">
      <c r="A18" s="2">
        <f>Carambole!B28</f>
        <v>2</v>
      </c>
      <c r="B18" s="2" t="str">
        <f>IF(Carambole!C28="","",Carambole!C28)</f>
        <v>Bertus vd Dikkenberg</v>
      </c>
      <c r="C18" s="2">
        <f>IF(Carambole!D28="","",Carambole!D28)</f>
        <v>16</v>
      </c>
      <c r="D18" s="2">
        <f>'T2'!D19</f>
        <v>16</v>
      </c>
      <c r="E18" s="2">
        <f>'T2'!E19</f>
        <v>46</v>
      </c>
      <c r="F18" s="18">
        <f>IF(E18&gt;0,ROUNDDOWN(D18/E18,3),"")</f>
        <v>0.347</v>
      </c>
      <c r="G18" s="2">
        <f>'T2'!F19</f>
        <v>2</v>
      </c>
      <c r="H18" s="2">
        <f>IF(E18&lt;1,"",IF(C18=D18,IF(M18=N18,1,2),IF(ROUNDDOWN(D18/C18,5)&lt;ROUNDDOWN(N18/M18,5),0,1)))</f>
        <v>2</v>
      </c>
      <c r="I18" s="9"/>
      <c r="J18" s="9"/>
      <c r="K18" s="2">
        <f>Maarschalk!B22</f>
        <v>2</v>
      </c>
      <c r="L18" s="2" t="str">
        <f>IF(Maarschalk!C22="","",Maarschalk!C22)</f>
        <v>Leo Walbeek</v>
      </c>
      <c r="M18" s="2">
        <f>IF(Maarschalk!D22="","",Maarschalk!D22)</f>
        <v>22</v>
      </c>
      <c r="N18" s="2">
        <f>'T2'!I19</f>
        <v>21</v>
      </c>
      <c r="O18" s="2">
        <f>E18</f>
        <v>46</v>
      </c>
      <c r="P18" s="18">
        <f>IF(O18&gt;0,ROUNDDOWN(N18/O18,3),"")</f>
        <v>0.456</v>
      </c>
      <c r="Q18" s="2">
        <f>'T2'!K19</f>
        <v>4</v>
      </c>
      <c r="R18" s="2">
        <f>IF(O18&lt;1,"",IF(M18=N18,IF(C18=D18,1,2),IF(ROUNDDOWN(N18/M18,5)&lt;ROUNDDOWN(D18/C18,5),0,1)))</f>
        <v>0</v>
      </c>
      <c r="S18" s="9"/>
    </row>
    <row r="19" spans="1:19" s="1" customFormat="1" ht="15" customHeight="1" thickBot="1">
      <c r="A19" s="2">
        <f>Carambole!B29</f>
        <v>3</v>
      </c>
      <c r="B19" s="2" t="str">
        <f>IF(Carambole!C29="","",Carambole!C29)</f>
        <v>Hans de Ridder</v>
      </c>
      <c r="C19" s="2">
        <f>IF(Carambole!D29="","",Carambole!D29)</f>
        <v>15</v>
      </c>
      <c r="D19" s="8">
        <f>'T4'!D19</f>
        <v>8</v>
      </c>
      <c r="E19" s="8">
        <f>'T4'!E19</f>
        <v>41</v>
      </c>
      <c r="F19" s="18">
        <f>IF(E19&gt;0,ROUNDDOWN(D19/E19,3),"")</f>
        <v>0.195</v>
      </c>
      <c r="G19" s="8">
        <f>'T4'!F19</f>
        <v>1</v>
      </c>
      <c r="H19" s="2">
        <f>IF(E19&lt;1,"",IF(C19=D19,IF(M19=N19,1,2),IF(ROUNDDOWN(D19/C19,5)&lt;ROUNDDOWN(N19/M19,5),0,1)))</f>
        <v>0</v>
      </c>
      <c r="I19" s="9"/>
      <c r="J19" s="9"/>
      <c r="K19" s="2">
        <f>Maarschalk!B23</f>
        <v>3</v>
      </c>
      <c r="L19" s="2" t="str">
        <f>IF(Maarschalk!C23="","",Maarschalk!C23)</f>
        <v>Jan Veldwijk</v>
      </c>
      <c r="M19" s="2">
        <f>IF(Maarschalk!D23="","",Maarschalk!D23)</f>
        <v>18</v>
      </c>
      <c r="N19" s="8">
        <f>'T4'!I19</f>
        <v>18</v>
      </c>
      <c r="O19" s="2">
        <f>E19</f>
        <v>41</v>
      </c>
      <c r="P19" s="18">
        <f>IF(O19&gt;0,ROUNDDOWN(N19/O19,3),"")</f>
        <v>0.439</v>
      </c>
      <c r="Q19" s="8">
        <f>'T4'!K19</f>
        <v>3</v>
      </c>
      <c r="R19" s="2">
        <f>IF(O19&lt;1,"",IF(M19=N19,IF(C19=D19,1,2),IF(ROUNDDOWN(N19/M19,5)&lt;ROUNDDOWN(D19/C19,5),0,1)))</f>
        <v>2</v>
      </c>
      <c r="S19" s="9"/>
    </row>
    <row r="20" spans="1:19" s="76" customFormat="1" ht="15" customHeight="1" thickBot="1">
      <c r="A20" s="69"/>
      <c r="B20" s="69"/>
      <c r="C20" s="70">
        <f>SUM(C17:C19)</f>
        <v>50</v>
      </c>
      <c r="D20" s="71">
        <f>SUM(D17:D19)</f>
        <v>34</v>
      </c>
      <c r="E20" s="72">
        <f>SUM(E17:E19)</f>
        <v>134</v>
      </c>
      <c r="F20" s="73">
        <f>IF(E20&gt;0,D20/E20,"")</f>
        <v>0.2537313432835821</v>
      </c>
      <c r="G20" s="74">
        <f>MAX(G17,G18,G19)</f>
        <v>2</v>
      </c>
      <c r="H20" s="75">
        <f>SUM(H17:H19)</f>
        <v>2</v>
      </c>
      <c r="I20" s="81">
        <f>IF(H20&gt;3,2,IF(OR(R20&gt;3,COUNT(H17:H19)=3),IF(H20&gt;R20,2,IF(H20=R20,1,0)),""))</f>
        <v>0</v>
      </c>
      <c r="J20" s="3"/>
      <c r="K20" s="69"/>
      <c r="L20" s="69"/>
      <c r="M20" s="70">
        <f>SUM(M17:M19)</f>
        <v>71</v>
      </c>
      <c r="N20" s="71">
        <f>SUM(N17:N19)</f>
        <v>70</v>
      </c>
      <c r="O20" s="72">
        <f>SUM(O17:O19)</f>
        <v>134</v>
      </c>
      <c r="P20" s="73">
        <f>IF(O20&gt;0,N20/O20,"")</f>
        <v>0.5223880597014925</v>
      </c>
      <c r="Q20" s="74">
        <f>MAX(Q17,Q18,Q19)</f>
        <v>4</v>
      </c>
      <c r="R20" s="75">
        <f>SUM(R17:R19)</f>
        <v>4</v>
      </c>
      <c r="S20" s="81">
        <f>IF(R20&gt;3,2,IF(OR(H20&gt;3,COUNT(R17:R19)=3),IF(R20&gt;H20,2,IF(R20=H20,1,0)),""))</f>
        <v>2</v>
      </c>
    </row>
    <row r="21" spans="1:19" s="1" customFormat="1" ht="17.25" customHeight="1" thickBot="1">
      <c r="A21" s="46"/>
      <c r="B21" s="46"/>
      <c r="C21" s="46"/>
      <c r="D21" s="46"/>
      <c r="E21" s="46"/>
      <c r="F21" s="46"/>
      <c r="G21" s="46"/>
      <c r="H21" s="47" t="s">
        <v>3</v>
      </c>
      <c r="I21" s="82"/>
      <c r="J21" s="3"/>
      <c r="K21" s="46"/>
      <c r="L21" s="46"/>
      <c r="M21" s="46"/>
      <c r="N21" s="46"/>
      <c r="O21" s="46"/>
      <c r="P21" s="46"/>
      <c r="Q21" s="46"/>
      <c r="R21" s="47" t="s">
        <v>3</v>
      </c>
      <c r="S21" s="82"/>
    </row>
    <row r="22" spans="1:18" s="9" customFormat="1" ht="23.25" customHeight="1" thickBot="1">
      <c r="A22" s="33" t="s">
        <v>19</v>
      </c>
      <c r="B22" s="83" t="str">
        <f>Carambole!C1</f>
        <v>Carambole 2</v>
      </c>
      <c r="C22" s="83"/>
      <c r="D22" s="83"/>
      <c r="E22" s="83"/>
      <c r="F22" s="83"/>
      <c r="G22" s="83"/>
      <c r="H22" s="84"/>
      <c r="K22" s="33" t="s">
        <v>16</v>
      </c>
      <c r="L22" s="83" t="str">
        <f>'Mike''s'!C1</f>
        <v>Mike's 1</v>
      </c>
      <c r="M22" s="83"/>
      <c r="N22" s="83"/>
      <c r="O22" s="83"/>
      <c r="P22" s="83"/>
      <c r="Q22" s="83"/>
      <c r="R22" s="84"/>
    </row>
    <row r="23" spans="1:18" s="12" customFormat="1" ht="15" customHeight="1">
      <c r="A23" s="10"/>
      <c r="B23" s="10" t="s">
        <v>58</v>
      </c>
      <c r="C23" s="11" t="s">
        <v>1</v>
      </c>
      <c r="D23" s="11" t="s">
        <v>4</v>
      </c>
      <c r="E23" s="11" t="s">
        <v>48</v>
      </c>
      <c r="F23" s="11" t="s">
        <v>5</v>
      </c>
      <c r="G23" s="11" t="s">
        <v>49</v>
      </c>
      <c r="H23" s="11" t="s">
        <v>6</v>
      </c>
      <c r="K23" s="10"/>
      <c r="L23" s="10" t="s">
        <v>58</v>
      </c>
      <c r="M23" s="11" t="s">
        <v>1</v>
      </c>
      <c r="N23" s="11" t="s">
        <v>4</v>
      </c>
      <c r="O23" s="11" t="s">
        <v>48</v>
      </c>
      <c r="P23" s="11" t="s">
        <v>5</v>
      </c>
      <c r="Q23" s="11" t="s">
        <v>49</v>
      </c>
      <c r="R23" s="11" t="s">
        <v>6</v>
      </c>
    </row>
    <row r="24" spans="1:19" s="1" customFormat="1" ht="15" customHeight="1">
      <c r="A24" s="2">
        <f>Carambole!B33</f>
        <v>1</v>
      </c>
      <c r="B24" s="2" t="str">
        <f>IF(Carambole!C33="","",Carambole!C33)</f>
        <v>Jos Sisak</v>
      </c>
      <c r="C24" s="2">
        <f>IF(Carambole!D33="","",Carambole!D33)</f>
        <v>19</v>
      </c>
      <c r="D24" s="2">
        <f>'T2'!D21</f>
        <v>19</v>
      </c>
      <c r="E24" s="2">
        <f>'T2'!E21</f>
        <v>29</v>
      </c>
      <c r="F24" s="18">
        <f>IF(E24&gt;0,ROUNDDOWN(D24/E24,3),"")</f>
        <v>0.655</v>
      </c>
      <c r="G24" s="2">
        <f>'T2'!F21</f>
        <v>5</v>
      </c>
      <c r="H24" s="2">
        <f>IF(E24&lt;1,"",IF(C24=D24,IF(M24=N24,1,2),IF(ROUNDDOWN(D24/C24,5)&lt;ROUNDDOWN(N24/M24,5),0,1)))</f>
        <v>2</v>
      </c>
      <c r="I24" s="9"/>
      <c r="J24" s="9"/>
      <c r="K24" s="2">
        <f>'Mike''s'!B21</f>
        <v>1</v>
      </c>
      <c r="L24" s="2" t="str">
        <f>IF('Mike''s'!C21="","",'Mike''s'!C21)</f>
        <v>Jan-Willem Geerts</v>
      </c>
      <c r="M24" s="2">
        <f>IF('Mike''s'!D21="","",'Mike''s'!D21)</f>
        <v>27</v>
      </c>
      <c r="N24" s="2">
        <f>'T2'!I21</f>
        <v>18</v>
      </c>
      <c r="O24" s="2">
        <f>E24</f>
        <v>29</v>
      </c>
      <c r="P24" s="18">
        <f>IF(O24&gt;0,ROUNDDOWN(N24/O24,3),"")</f>
        <v>0.62</v>
      </c>
      <c r="Q24" s="2">
        <f>'T2'!K21</f>
        <v>3</v>
      </c>
      <c r="R24" s="2">
        <f>IF(O24&lt;1,"",IF(M24=N24,IF(C24=D24,1,2),IF(ROUNDDOWN(N24/M24,5)&lt;ROUNDDOWN(D24/C24,5),0,1)))</f>
        <v>0</v>
      </c>
      <c r="S24" s="9"/>
    </row>
    <row r="25" spans="1:19" s="1" customFormat="1" ht="15" customHeight="1">
      <c r="A25" s="2">
        <f>Carambole!B34</f>
        <v>2</v>
      </c>
      <c r="B25" s="2" t="str">
        <f>IF(Carambole!C34="","",Carambole!C34)</f>
        <v>Bertus vd Dikkenberg</v>
      </c>
      <c r="C25" s="2">
        <f>IF(Carambole!D34="","",Carambole!D34)</f>
        <v>16</v>
      </c>
      <c r="D25" s="2">
        <f>'T4'!D23</f>
        <v>16</v>
      </c>
      <c r="E25" s="2">
        <f>'T4'!E23</f>
        <v>19</v>
      </c>
      <c r="F25" s="18">
        <f>IF(E25&gt;0,ROUNDDOWN(D25/E25,3),"")</f>
        <v>0.842</v>
      </c>
      <c r="G25" s="2">
        <f>'T4'!F23</f>
        <v>3</v>
      </c>
      <c r="H25" s="2">
        <f>IF(E25&lt;1,"",IF(C25=D25,IF(M25=N25,1,2),IF(ROUNDDOWN(D25/C25,5)&lt;ROUNDDOWN(N25/M25,5),0,1)))</f>
        <v>2</v>
      </c>
      <c r="I25" s="9"/>
      <c r="J25" s="9"/>
      <c r="K25" s="2">
        <f>'Mike''s'!B22</f>
        <v>2</v>
      </c>
      <c r="L25" s="2" t="str">
        <f>IF('Mike''s'!C22="","",'Mike''s'!C22)</f>
        <v>Fred van den Broek</v>
      </c>
      <c r="M25" s="2">
        <f>IF('Mike''s'!D22="","",'Mike''s'!D22)</f>
        <v>25</v>
      </c>
      <c r="N25" s="2">
        <f>'T4'!I23</f>
        <v>6</v>
      </c>
      <c r="O25" s="2">
        <f>E25</f>
        <v>19</v>
      </c>
      <c r="P25" s="18">
        <f>IF(O25&gt;0,ROUNDDOWN(N25/O25,3),"")</f>
        <v>0.315</v>
      </c>
      <c r="Q25" s="2">
        <f>'T4'!K23</f>
        <v>2</v>
      </c>
      <c r="R25" s="2">
        <f>IF(O25&lt;1,"",IF(M25=N25,IF(C25=D25,1,2),IF(ROUNDDOWN(N25/M25,5)&lt;ROUNDDOWN(D25/C25,5),0,1)))</f>
        <v>0</v>
      </c>
      <c r="S25" s="9"/>
    </row>
    <row r="26" spans="1:19" s="1" customFormat="1" ht="15" customHeight="1" thickBot="1">
      <c r="A26" s="2">
        <f>Carambole!B35</f>
        <v>3</v>
      </c>
      <c r="B26" s="2" t="str">
        <f>IF(Carambole!C35="","",Carambole!C35)</f>
        <v>Hans de Ridder</v>
      </c>
      <c r="C26" s="2">
        <f>IF(Carambole!D35="","",Carambole!D35)</f>
        <v>15</v>
      </c>
      <c r="D26" s="8">
        <f>'T1'!D15</f>
        <v>5</v>
      </c>
      <c r="E26" s="8">
        <f>'T1'!E15</f>
        <v>36</v>
      </c>
      <c r="F26" s="18">
        <f>IF(E26&gt;0,ROUNDDOWN(D26/E26,3),"")</f>
        <v>0.138</v>
      </c>
      <c r="G26" s="8">
        <f>'T1'!F15</f>
        <v>2</v>
      </c>
      <c r="H26" s="2">
        <f>IF(E26&lt;1,"",IF(C26=D26,IF(M26=N26,1,2),IF(ROUNDDOWN(D26/C26,5)&lt;ROUNDDOWN(N26/M26,5),0,1)))</f>
        <v>0</v>
      </c>
      <c r="I26" s="9"/>
      <c r="J26" s="9"/>
      <c r="K26" s="2">
        <f>'Mike''s'!B23</f>
        <v>3</v>
      </c>
      <c r="L26" s="2" t="str">
        <f>IF('Mike''s'!C23="","",'Mike''s'!C23)</f>
        <v>Ton Stijnman</v>
      </c>
      <c r="M26" s="2">
        <f>IF('Mike''s'!D23="","",'Mike''s'!D23)</f>
        <v>15</v>
      </c>
      <c r="N26" s="8">
        <f>'T1'!I15</f>
        <v>15</v>
      </c>
      <c r="O26" s="2">
        <f>E26</f>
        <v>36</v>
      </c>
      <c r="P26" s="18">
        <f>IF(O26&gt;0,ROUNDDOWN(N26/O26,3),"")</f>
        <v>0.416</v>
      </c>
      <c r="Q26" s="8">
        <f>'T1'!K15</f>
        <v>5</v>
      </c>
      <c r="R26" s="2">
        <f>IF(O26&lt;1,"",IF(M26=N26,IF(C26=D26,1,2),IF(ROUNDDOWN(N26/M26,5)&lt;ROUNDDOWN(D26/C26,5),0,1)))</f>
        <v>2</v>
      </c>
      <c r="S26" s="9"/>
    </row>
    <row r="27" spans="1:19" s="76" customFormat="1" ht="15" customHeight="1" thickBot="1">
      <c r="A27" s="69"/>
      <c r="B27" s="69"/>
      <c r="C27" s="70">
        <f>SUM(C24:C26)</f>
        <v>50</v>
      </c>
      <c r="D27" s="71">
        <f>SUM(D24:D26)</f>
        <v>40</v>
      </c>
      <c r="E27" s="72">
        <f>SUM(E24:E26)</f>
        <v>84</v>
      </c>
      <c r="F27" s="73">
        <f>IF(E27&gt;0,D27/E27,"")</f>
        <v>0.47619047619047616</v>
      </c>
      <c r="G27" s="74">
        <f>MAX(G24,G25,G26)</f>
        <v>5</v>
      </c>
      <c r="H27" s="75">
        <f>SUM(H24:H26)</f>
        <v>4</v>
      </c>
      <c r="I27" s="81">
        <f>IF(H27&gt;3,2,IF(OR(R27&gt;3,COUNT(H24:H26)=3),IF(H27&gt;R27,2,IF(H27=R27,1,0)),""))</f>
        <v>2</v>
      </c>
      <c r="J27" s="3"/>
      <c r="K27" s="69"/>
      <c r="L27" s="69"/>
      <c r="M27" s="70">
        <f>SUM(M24:M26)</f>
        <v>67</v>
      </c>
      <c r="N27" s="71">
        <f>SUM(N24:N26)</f>
        <v>39</v>
      </c>
      <c r="O27" s="72">
        <f>SUM(O24:O26)</f>
        <v>84</v>
      </c>
      <c r="P27" s="73">
        <f>IF(O27&gt;0,N27/O27,"")</f>
        <v>0.4642857142857143</v>
      </c>
      <c r="Q27" s="74">
        <f>MAX(Q24,Q25,Q26)</f>
        <v>5</v>
      </c>
      <c r="R27" s="75">
        <f>SUM(R24:R26)</f>
        <v>2</v>
      </c>
      <c r="S27" s="81">
        <f>IF(R27&gt;3,2,IF(OR(H27&gt;3,COUNT(R24:R26)=3),IF(R27&gt;H27,2,IF(R27=H27,1,0)),""))</f>
        <v>0</v>
      </c>
    </row>
    <row r="28" spans="1:19" s="1" customFormat="1" ht="17.25" customHeight="1" thickBot="1">
      <c r="A28" s="46"/>
      <c r="B28" s="46"/>
      <c r="C28" s="46"/>
      <c r="D28" s="46"/>
      <c r="E28" s="46"/>
      <c r="F28" s="46"/>
      <c r="G28" s="46"/>
      <c r="H28" s="47" t="s">
        <v>3</v>
      </c>
      <c r="I28" s="82"/>
      <c r="J28" s="3"/>
      <c r="K28" s="46"/>
      <c r="L28" s="46"/>
      <c r="M28" s="46"/>
      <c r="N28" s="46"/>
      <c r="O28" s="46"/>
      <c r="P28" s="46"/>
      <c r="Q28" s="46"/>
      <c r="R28" s="47" t="s">
        <v>3</v>
      </c>
      <c r="S28" s="82"/>
    </row>
    <row r="29" spans="1:18" s="9" customFormat="1" ht="23.25" customHeight="1" thickBot="1">
      <c r="A29" s="33" t="s">
        <v>19</v>
      </c>
      <c r="B29" s="83" t="str">
        <f>Carambole!C1</f>
        <v>Carambole 2</v>
      </c>
      <c r="C29" s="83"/>
      <c r="D29" s="83"/>
      <c r="E29" s="83"/>
      <c r="F29" s="83"/>
      <c r="G29" s="83"/>
      <c r="H29" s="84"/>
      <c r="K29" s="33" t="s">
        <v>15</v>
      </c>
      <c r="L29" s="83" t="str">
        <f>'Onder Ons'!C1</f>
        <v>Onder Ons 3</v>
      </c>
      <c r="M29" s="83"/>
      <c r="N29" s="83"/>
      <c r="O29" s="83"/>
      <c r="P29" s="83"/>
      <c r="Q29" s="83"/>
      <c r="R29" s="84"/>
    </row>
    <row r="30" spans="1:18" s="12" customFormat="1" ht="15" customHeight="1">
      <c r="A30" s="10"/>
      <c r="B30" s="10" t="s">
        <v>58</v>
      </c>
      <c r="C30" s="11" t="s">
        <v>1</v>
      </c>
      <c r="D30" s="11" t="s">
        <v>4</v>
      </c>
      <c r="E30" s="11" t="s">
        <v>48</v>
      </c>
      <c r="F30" s="11" t="s">
        <v>5</v>
      </c>
      <c r="G30" s="11" t="s">
        <v>49</v>
      </c>
      <c r="H30" s="11" t="s">
        <v>6</v>
      </c>
      <c r="K30" s="10"/>
      <c r="L30" s="10" t="s">
        <v>58</v>
      </c>
      <c r="M30" s="11" t="s">
        <v>1</v>
      </c>
      <c r="N30" s="11" t="s">
        <v>4</v>
      </c>
      <c r="O30" s="11" t="s">
        <v>48</v>
      </c>
      <c r="P30" s="11" t="s">
        <v>5</v>
      </c>
      <c r="Q30" s="11" t="s">
        <v>49</v>
      </c>
      <c r="R30" s="11" t="s">
        <v>6</v>
      </c>
    </row>
    <row r="31" spans="1:19" s="1" customFormat="1" ht="15" customHeight="1">
      <c r="A31" s="2">
        <f>Carambole!B39</f>
        <v>1</v>
      </c>
      <c r="B31" s="2" t="str">
        <f>IF(Carambole!C39="","",Carambole!C39)</f>
        <v>Jos Sisak</v>
      </c>
      <c r="C31" s="2">
        <f>IF(Carambole!D39="","",Carambole!D39)</f>
        <v>19</v>
      </c>
      <c r="D31" s="2">
        <f>'T1'!D7</f>
        <v>19</v>
      </c>
      <c r="E31" s="2">
        <f>'T1'!E7</f>
        <v>41</v>
      </c>
      <c r="F31" s="18">
        <f>IF(E31&gt;0,ROUNDDOWN(D31/E31,3),"")</f>
        <v>0.463</v>
      </c>
      <c r="G31" s="2">
        <f>'T1'!F7</f>
        <v>3</v>
      </c>
      <c r="H31" s="2">
        <f>IF(E31&lt;1,"",IF(C31=D31,IF(M31=N31,1,2),IF(ROUNDDOWN(D31/C31,5)&lt;ROUNDDOWN(N31/M31,5),0,1)))</f>
        <v>2</v>
      </c>
      <c r="I31" s="9"/>
      <c r="J31" s="9"/>
      <c r="K31" s="2">
        <f>'Onder Ons'!B21</f>
        <v>1</v>
      </c>
      <c r="L31" s="2" t="str">
        <f>IF('Onder Ons'!C21="","",'Onder Ons'!C21)</f>
        <v>Richard Dekker</v>
      </c>
      <c r="M31" s="2">
        <f>IF('Onder Ons'!D21="","",'Onder Ons'!D21)</f>
        <v>47</v>
      </c>
      <c r="N31" s="2">
        <f>'T1'!I7</f>
        <v>44</v>
      </c>
      <c r="O31" s="2">
        <f>E31</f>
        <v>41</v>
      </c>
      <c r="P31" s="18">
        <f>IF(O31&gt;0,ROUNDDOWN(N31/O31,3),"")</f>
        <v>1.073</v>
      </c>
      <c r="Q31" s="2">
        <f>'T1'!K7</f>
        <v>7</v>
      </c>
      <c r="R31" s="2">
        <f>IF(O31&lt;1,"",IF(M31=N31,IF(C31=D31,1,2),IF(ROUNDDOWN(N31/M31,5)&lt;ROUNDDOWN(D31/C31,5),0,1)))</f>
        <v>0</v>
      </c>
      <c r="S31" s="9"/>
    </row>
    <row r="32" spans="1:19" s="1" customFormat="1" ht="15" customHeight="1">
      <c r="A32" s="2">
        <f>Carambole!B40</f>
        <v>2</v>
      </c>
      <c r="B32" s="2" t="str">
        <f>IF(Carambole!C40="","",Carambole!C40)</f>
        <v>Bertus vd Dikkenberg</v>
      </c>
      <c r="C32" s="2">
        <f>IF(Carambole!D40="","",Carambole!D40)</f>
        <v>16</v>
      </c>
      <c r="D32" s="2">
        <f>'T3'!D9</f>
        <v>16</v>
      </c>
      <c r="E32" s="2">
        <f>'T3'!E9</f>
        <v>26</v>
      </c>
      <c r="F32" s="18">
        <f>IF(E32&gt;0,ROUNDDOWN(D32/E32,3),"")</f>
        <v>0.615</v>
      </c>
      <c r="G32" s="2">
        <f>'T3'!F9</f>
        <v>2</v>
      </c>
      <c r="H32" s="2">
        <f>IF(E32&lt;1,"",IF(C32=D32,IF(M32=N32,1,2),IF(ROUNDDOWN(D32/C32,5)&lt;ROUNDDOWN(N32/M32,5),0,1)))</f>
        <v>2</v>
      </c>
      <c r="I32" s="9"/>
      <c r="J32" s="9"/>
      <c r="K32" s="2">
        <f>'Onder Ons'!B22</f>
        <v>2</v>
      </c>
      <c r="L32" s="2" t="str">
        <f>IF('Onder Ons'!C22="","",'Onder Ons'!C22)</f>
        <v>Michael Dickmann</v>
      </c>
      <c r="M32" s="2">
        <f>IF('Onder Ons'!D22="","",'Onder Ons'!D22)</f>
        <v>25</v>
      </c>
      <c r="N32" s="2">
        <f>'T3'!I9</f>
        <v>10</v>
      </c>
      <c r="O32" s="2">
        <f>E32</f>
        <v>26</v>
      </c>
      <c r="P32" s="18">
        <f>IF(O32&gt;0,ROUNDDOWN(N32/O32,3),"")</f>
        <v>0.384</v>
      </c>
      <c r="Q32" s="2">
        <f>'T3'!K9</f>
        <v>2</v>
      </c>
      <c r="R32" s="2">
        <f>IF(O32&lt;1,"",IF(M32=N32,IF(C32=D32,1,2),IF(ROUNDDOWN(N32/M32,5)&lt;ROUNDDOWN(D32/C32,5),0,1)))</f>
        <v>0</v>
      </c>
      <c r="S32" s="9"/>
    </row>
    <row r="33" spans="1:19" s="1" customFormat="1" ht="15" customHeight="1" thickBot="1">
      <c r="A33" s="2">
        <f>Carambole!B41</f>
        <v>3</v>
      </c>
      <c r="B33" s="2" t="str">
        <f>IF(Carambole!C41="","",Carambole!C41)</f>
        <v>Hans de Ridder</v>
      </c>
      <c r="C33" s="2">
        <f>IF(Carambole!D41="","",Carambole!D41)</f>
        <v>15</v>
      </c>
      <c r="D33" s="8">
        <f>'T2'!D11</f>
        <v>14</v>
      </c>
      <c r="E33" s="8">
        <f>'T2'!E11</f>
        <v>55</v>
      </c>
      <c r="F33" s="18">
        <f>IF(E33&gt;0,ROUNDDOWN(D33/E33,3),"")</f>
        <v>0.254</v>
      </c>
      <c r="G33" s="8">
        <f>'T2'!F11</f>
        <v>2</v>
      </c>
      <c r="H33" s="2">
        <f>IF(E33&lt;1,"",IF(C33=D33,IF(M33=N33,1,2),IF(ROUNDDOWN(D33/C33,5)&lt;ROUNDDOWN(N33/M33,5),0,1)))</f>
        <v>0</v>
      </c>
      <c r="I33" s="9"/>
      <c r="J33" s="9"/>
      <c r="K33" s="2">
        <f>'Onder Ons'!B23</f>
        <v>3</v>
      </c>
      <c r="L33" s="2" t="str">
        <f>IF('Onder Ons'!C23="","",'Onder Ons'!C23)</f>
        <v>Bolle van der Laan</v>
      </c>
      <c r="M33" s="2">
        <f>IF('Onder Ons'!D23="","",'Onder Ons'!D23)</f>
        <v>22</v>
      </c>
      <c r="N33" s="8">
        <f>'T2'!I11</f>
        <v>22</v>
      </c>
      <c r="O33" s="2">
        <f>E33</f>
        <v>55</v>
      </c>
      <c r="P33" s="18">
        <f>IF(O33&gt;0,ROUNDDOWN(N33/O33,3),"")</f>
        <v>0.4</v>
      </c>
      <c r="Q33" s="8">
        <f>'T2'!K11</f>
        <v>2</v>
      </c>
      <c r="R33" s="2">
        <f>IF(O33&lt;1,"",IF(M33=N33,IF(C33=D33,1,2),IF(ROUNDDOWN(N33/M33,5)&lt;ROUNDDOWN(D33/C33,5),0,1)))</f>
        <v>2</v>
      </c>
      <c r="S33" s="9"/>
    </row>
    <row r="34" spans="1:19" s="76" customFormat="1" ht="15" customHeight="1" thickBot="1">
      <c r="A34" s="69"/>
      <c r="B34" s="69"/>
      <c r="C34" s="70">
        <f>SUM(C31:C33)</f>
        <v>50</v>
      </c>
      <c r="D34" s="71">
        <f>SUM(D31:D33)</f>
        <v>49</v>
      </c>
      <c r="E34" s="72">
        <f>SUM(E31:E33)</f>
        <v>122</v>
      </c>
      <c r="F34" s="73">
        <f>IF(E34&gt;0,D34/E34,"")</f>
        <v>0.4016393442622951</v>
      </c>
      <c r="G34" s="74">
        <f>MAX(G31,G32,G33)</f>
        <v>3</v>
      </c>
      <c r="H34" s="75">
        <f>SUM(H31:H33)</f>
        <v>4</v>
      </c>
      <c r="I34" s="81">
        <f>IF(H34&gt;3,2,IF(OR(R34&gt;3,COUNT(H31:H33)=3),IF(H34&gt;R34,2,IF(H34=R34,1,0)),""))</f>
        <v>2</v>
      </c>
      <c r="J34" s="3"/>
      <c r="K34" s="69"/>
      <c r="L34" s="69"/>
      <c r="M34" s="70">
        <f>SUM(M31:M33)</f>
        <v>94</v>
      </c>
      <c r="N34" s="71">
        <f>SUM(N31:N33)</f>
        <v>76</v>
      </c>
      <c r="O34" s="72">
        <f>SUM(O31:O33)</f>
        <v>122</v>
      </c>
      <c r="P34" s="73">
        <f>IF(O34&gt;0,N34/O34,"")</f>
        <v>0.6229508196721312</v>
      </c>
      <c r="Q34" s="74">
        <f>MAX(Q31,Q32,Q33)</f>
        <v>7</v>
      </c>
      <c r="R34" s="75">
        <f>SUM(R31:R33)</f>
        <v>2</v>
      </c>
      <c r="S34" s="81">
        <f>IF(R34&gt;3,2,IF(OR(H34&gt;3,COUNT(R31:R33)=3),IF(R34&gt;H34,2,IF(R34=H34,1,0)),""))</f>
        <v>0</v>
      </c>
    </row>
    <row r="35" spans="1:19" s="1" customFormat="1" ht="17.25" customHeight="1" thickBot="1">
      <c r="A35" s="46"/>
      <c r="B35" s="46"/>
      <c r="C35" s="46"/>
      <c r="D35" s="46"/>
      <c r="E35" s="46"/>
      <c r="F35" s="46"/>
      <c r="G35" s="46"/>
      <c r="H35" s="47" t="s">
        <v>3</v>
      </c>
      <c r="I35" s="82"/>
      <c r="J35" s="3"/>
      <c r="K35" s="46"/>
      <c r="L35" s="46"/>
      <c r="M35" s="46"/>
      <c r="N35" s="46"/>
      <c r="O35" s="46"/>
      <c r="P35" s="46"/>
      <c r="Q35" s="46"/>
      <c r="R35" s="47" t="s">
        <v>3</v>
      </c>
      <c r="S35" s="82"/>
    </row>
  </sheetData>
  <sheetProtection password="CB45" sheet="1" selectLockedCells="1" selectUnlockedCells="1"/>
  <mergeCells count="20">
    <mergeCell ref="B29:H29"/>
    <mergeCell ref="L29:R29"/>
    <mergeCell ref="I34:I35"/>
    <mergeCell ref="S34:S35"/>
    <mergeCell ref="I27:I28"/>
    <mergeCell ref="S27:S28"/>
    <mergeCell ref="B22:H22"/>
    <mergeCell ref="L22:R22"/>
    <mergeCell ref="I13:I14"/>
    <mergeCell ref="S13:S14"/>
    <mergeCell ref="I20:I21"/>
    <mergeCell ref="S20:S21"/>
    <mergeCell ref="B15:H15"/>
    <mergeCell ref="L15:R15"/>
    <mergeCell ref="I6:I7"/>
    <mergeCell ref="S6:S7"/>
    <mergeCell ref="B1:H1"/>
    <mergeCell ref="L1:R1"/>
    <mergeCell ref="B8:H8"/>
    <mergeCell ref="L8:R8"/>
  </mergeCells>
  <printOptions horizontalCentered="1" verticalCentered="1"/>
  <pageMargins left="0.4724409448818898" right="0.3937007874015748" top="0.31496062992125984" bottom="0.31496062992125984" header="0.31496062992125984" footer="0.31496062992125984"/>
  <pageSetup fitToHeight="1" fitToWidth="1" orientation="landscape" paperSize="9" scale="94" r:id="rId1"/>
  <ignoredErrors>
    <ignoredError sqref="B3:C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4.7109375" style="0" customWidth="1"/>
    <col min="3" max="4" width="7.7109375" style="0" customWidth="1"/>
    <col min="5" max="5" width="5.28125" style="0" customWidth="1"/>
    <col min="6" max="6" width="8.7109375" style="0" customWidth="1"/>
    <col min="7" max="8" width="5.7109375" style="0" customWidth="1"/>
    <col min="9" max="9" width="5.28125" style="0" customWidth="1"/>
    <col min="10" max="10" width="1.1484375" style="0" customWidth="1"/>
    <col min="11" max="11" width="3.7109375" style="0" customWidth="1"/>
    <col min="12" max="12" width="23.7109375" style="0" customWidth="1"/>
    <col min="13" max="14" width="7.7109375" style="0" customWidth="1"/>
    <col min="15" max="15" width="5.28125" style="0" customWidth="1"/>
    <col min="16" max="16" width="8.7109375" style="0" customWidth="1"/>
    <col min="17" max="18" width="5.7109375" style="0" customWidth="1"/>
    <col min="19" max="19" width="5.421875" style="0" customWidth="1"/>
    <col min="20" max="20" width="2.421875" style="0" customWidth="1"/>
  </cols>
  <sheetData>
    <row r="1" spans="1:18" s="9" customFormat="1" ht="23.25" customHeight="1" thickBot="1">
      <c r="A1" s="33" t="s">
        <v>18</v>
      </c>
      <c r="B1" s="83" t="str">
        <f>DOS!C1</f>
        <v>D.O.S. 1</v>
      </c>
      <c r="C1" s="83"/>
      <c r="D1" s="83"/>
      <c r="E1" s="83"/>
      <c r="F1" s="83"/>
      <c r="G1" s="83"/>
      <c r="H1" s="84"/>
      <c r="K1" s="33" t="s">
        <v>14</v>
      </c>
      <c r="L1" s="83" t="str">
        <f>'BV''75'!C1</f>
        <v>BV '75</v>
      </c>
      <c r="M1" s="83"/>
      <c r="N1" s="83"/>
      <c r="O1" s="83"/>
      <c r="P1" s="83"/>
      <c r="Q1" s="83"/>
      <c r="R1" s="84"/>
    </row>
    <row r="2" spans="1:18" s="12" customFormat="1" ht="15" customHeight="1">
      <c r="A2" s="10"/>
      <c r="B2" s="10" t="s">
        <v>58</v>
      </c>
      <c r="C2" s="11" t="s">
        <v>1</v>
      </c>
      <c r="D2" s="11" t="s">
        <v>4</v>
      </c>
      <c r="E2" s="11" t="s">
        <v>48</v>
      </c>
      <c r="F2" s="11" t="s">
        <v>5</v>
      </c>
      <c r="G2" s="11" t="s">
        <v>49</v>
      </c>
      <c r="H2" s="11" t="s">
        <v>6</v>
      </c>
      <c r="K2" s="10"/>
      <c r="L2" s="10" t="s">
        <v>58</v>
      </c>
      <c r="M2" s="11" t="s">
        <v>1</v>
      </c>
      <c r="N2" s="11" t="s">
        <v>4</v>
      </c>
      <c r="O2" s="11" t="s">
        <v>48</v>
      </c>
      <c r="P2" s="11" t="s">
        <v>5</v>
      </c>
      <c r="Q2" s="11" t="s">
        <v>49</v>
      </c>
      <c r="R2" s="11" t="s">
        <v>6</v>
      </c>
    </row>
    <row r="3" spans="1:19" s="1" customFormat="1" ht="15" customHeight="1">
      <c r="A3" s="2">
        <f>DOS!B15</f>
        <v>1</v>
      </c>
      <c r="B3" s="2" t="str">
        <f>IF(DOS!C15="","",DOS!C15)</f>
        <v>Danny van der Laan</v>
      </c>
      <c r="C3" s="2">
        <f>DOS!D15</f>
        <v>31</v>
      </c>
      <c r="D3" s="2">
        <f>'Team A'!N10</f>
        <v>18</v>
      </c>
      <c r="E3" s="2">
        <f>'Team A'!O10</f>
        <v>60</v>
      </c>
      <c r="F3" s="18">
        <f>IF(E3&gt;0,ROUNDDOWN(D3/E3,3),"")</f>
        <v>0.3</v>
      </c>
      <c r="G3" s="2">
        <f>'Team A'!Q10</f>
        <v>3</v>
      </c>
      <c r="H3" s="2">
        <f>IF(E3&lt;1,"",IF(C3=D3,IF(M3=N3,1,2),IF(ROUNDDOWN(D3/C3,5)&lt;ROUNDDOWN(N3/M3,5),0,1)))</f>
        <v>0</v>
      </c>
      <c r="I3" s="9"/>
      <c r="J3" s="9"/>
      <c r="K3" s="2">
        <f>'BV''75'!B21</f>
        <v>1</v>
      </c>
      <c r="L3" s="2" t="str">
        <f>IF('BV''75'!C21="","",'BV''75'!C21)</f>
        <v>Tom Gerbranda</v>
      </c>
      <c r="M3" s="2">
        <f>'BV''75'!D15</f>
        <v>35</v>
      </c>
      <c r="N3" s="2">
        <f>'Team A'!D10</f>
        <v>23</v>
      </c>
      <c r="O3" s="2">
        <f>'Team A'!E10</f>
        <v>60</v>
      </c>
      <c r="P3" s="18">
        <f>IF(O3&gt;0,ROUNDDOWN(N3/O3,3),"")</f>
        <v>0.383</v>
      </c>
      <c r="Q3" s="2">
        <f>'Team A'!G10</f>
        <v>3</v>
      </c>
      <c r="R3" s="2">
        <f>IF(O3&lt;1,"",IF(M3=N3,IF(C3=D3,1,2),IF(ROUNDDOWN(N3/M3,5)&lt;ROUNDDOWN(D3/C3,5),0,1)))</f>
        <v>1</v>
      </c>
      <c r="S3" s="9"/>
    </row>
    <row r="4" spans="1:19" s="1" customFormat="1" ht="15" customHeight="1">
      <c r="A4" s="2">
        <f>DOS!B16</f>
        <v>2</v>
      </c>
      <c r="B4" s="2" t="str">
        <f>IF(DOS!C16="","",DOS!C16)</f>
        <v>Marin Kamerbeek</v>
      </c>
      <c r="C4" s="2">
        <f>DOS!D16</f>
        <v>16</v>
      </c>
      <c r="D4" s="2">
        <f>'Team A'!N11</f>
        <v>16</v>
      </c>
      <c r="E4" s="2">
        <f>'Team A'!O11</f>
        <v>40</v>
      </c>
      <c r="F4" s="18">
        <f>IF(E4&gt;0,ROUNDDOWN(D4/E4,3),"")</f>
        <v>0.4</v>
      </c>
      <c r="G4" s="2">
        <f>'Team A'!Q11</f>
        <v>3</v>
      </c>
      <c r="H4" s="2">
        <f>IF(E4&lt;1,"",IF(C4=D4,IF(M4=N4,1,2),IF(ROUNDDOWN(D4/C4,5)&lt;ROUNDDOWN(N4/M4,5),0,1)))</f>
        <v>2</v>
      </c>
      <c r="I4" s="9"/>
      <c r="J4" s="9"/>
      <c r="K4" s="2">
        <f>'BV''75'!B22</f>
        <v>2</v>
      </c>
      <c r="L4" s="2" t="str">
        <f>IF('BV''75'!C22="","",'BV''75'!C22)</f>
        <v>Klaas Hopman</v>
      </c>
      <c r="M4" s="2">
        <f>'BV''75'!D16</f>
        <v>23</v>
      </c>
      <c r="N4" s="2">
        <f>'Team A'!D11</f>
        <v>9</v>
      </c>
      <c r="O4" s="2">
        <f>'Team A'!E11</f>
        <v>40</v>
      </c>
      <c r="P4" s="18">
        <f>IF(O4&gt;0,ROUNDDOWN(N4/O4,3),"")</f>
        <v>0.225</v>
      </c>
      <c r="Q4" s="2">
        <f>'Team A'!G11</f>
        <v>2</v>
      </c>
      <c r="R4" s="2">
        <f>IF(O4&lt;1,"",IF(M4=N4,IF(C4=D4,1,2),IF(ROUNDDOWN(N4/M4,5)&lt;ROUNDDOWN(D4/C4,5),0,1)))</f>
        <v>0</v>
      </c>
      <c r="S4" s="9"/>
    </row>
    <row r="5" spans="1:19" s="1" customFormat="1" ht="15" customHeight="1" thickBot="1">
      <c r="A5" s="2">
        <f>DOS!B17</f>
        <v>3</v>
      </c>
      <c r="B5" s="2" t="str">
        <f>IF(DOS!C17="","",DOS!C17)</f>
        <v>Lancelot Hoenderdos</v>
      </c>
      <c r="C5" s="2">
        <f>DOS!D17</f>
        <v>15</v>
      </c>
      <c r="D5" s="2">
        <f>'Team A'!N12</f>
        <v>9</v>
      </c>
      <c r="E5" s="2">
        <f>'Team A'!O12</f>
        <v>59</v>
      </c>
      <c r="F5" s="18">
        <f>IF(E5&gt;0,ROUNDDOWN(D5/E5,3),"")</f>
        <v>0.152</v>
      </c>
      <c r="G5" s="2">
        <f>'Team A'!Q12</f>
        <v>2</v>
      </c>
      <c r="H5" s="2">
        <f>IF(E5&lt;1,"",IF(C5=D5,IF(M5=N5,1,2),IF(ROUNDDOWN(D5/C5,5)&lt;ROUNDDOWN(N5/M5,5),0,1)))</f>
        <v>0</v>
      </c>
      <c r="I5" s="9"/>
      <c r="J5" s="9"/>
      <c r="K5" s="2">
        <f>'BV''75'!B23</f>
        <v>3</v>
      </c>
      <c r="L5" s="2" t="str">
        <f>IF('BV''75'!C23="","",'BV''75'!C23)</f>
        <v>Ap van 't Hof</v>
      </c>
      <c r="M5" s="2">
        <f>'BV''75'!D17</f>
        <v>22</v>
      </c>
      <c r="N5" s="2">
        <f>'Team A'!D12</f>
        <v>22</v>
      </c>
      <c r="O5" s="2">
        <f>'Team A'!E12</f>
        <v>59</v>
      </c>
      <c r="P5" s="18">
        <f>IF(O5&gt;0,ROUNDDOWN(N5/O5,3),"")</f>
        <v>0.372</v>
      </c>
      <c r="Q5" s="2">
        <f>'Team A'!G12</f>
        <v>3</v>
      </c>
      <c r="R5" s="2">
        <f>IF(O5&lt;1,"",IF(M5=N5,IF(C5=D5,1,2),IF(ROUNDDOWN(N5/M5,5)&lt;ROUNDDOWN(D5/C5,5),0,1)))</f>
        <v>2</v>
      </c>
      <c r="S5" s="9"/>
    </row>
    <row r="6" spans="1:19" s="76" customFormat="1" ht="15" customHeight="1" thickBot="1">
      <c r="A6" s="69"/>
      <c r="B6" s="69"/>
      <c r="C6" s="70">
        <f>SUM(C3:C5)</f>
        <v>62</v>
      </c>
      <c r="D6" s="71">
        <f>SUM(D3:D5)</f>
        <v>43</v>
      </c>
      <c r="E6" s="72">
        <f>SUM(E3:E5)</f>
        <v>159</v>
      </c>
      <c r="F6" s="73">
        <f>IF(E6&gt;0,D6/E6,"")</f>
        <v>0.27044025157232704</v>
      </c>
      <c r="G6" s="74">
        <f>MAX(G3,G4,G5)</f>
        <v>3</v>
      </c>
      <c r="H6" s="75">
        <f>SUM(H3:H5)</f>
        <v>2</v>
      </c>
      <c r="I6" s="81">
        <f>IF(H6&gt;3,2,IF(OR(R6&gt;3,COUNT(H3:H5)=3),IF(H6&gt;R6,2,IF(H6=R6,1,0)),""))</f>
        <v>0</v>
      </c>
      <c r="J6" s="3"/>
      <c r="K6" s="69"/>
      <c r="L6" s="69"/>
      <c r="M6" s="70">
        <f>SUM(M3:M5)</f>
        <v>80</v>
      </c>
      <c r="N6" s="71">
        <f>SUM(N3:N5)</f>
        <v>54</v>
      </c>
      <c r="O6" s="72">
        <f>SUM(O3:O5)</f>
        <v>159</v>
      </c>
      <c r="P6" s="73">
        <f>IF(O6&gt;0,N6/O6,"")</f>
        <v>0.33962264150943394</v>
      </c>
      <c r="Q6" s="74">
        <f>MAX(Q3,Q4,Q5)</f>
        <v>3</v>
      </c>
      <c r="R6" s="75">
        <f>SUM(R3:R5)</f>
        <v>3</v>
      </c>
      <c r="S6" s="81">
        <f>IF(R6&gt;3,2,IF(OR(H6&gt;3,COUNT(R3:R5)=3),IF(R6&gt;H6,2,IF(R6=H6,1,0)),""))</f>
        <v>2</v>
      </c>
    </row>
    <row r="7" spans="1:19" s="1" customFormat="1" ht="17.25" customHeight="1" thickBot="1">
      <c r="A7" s="46"/>
      <c r="B7" s="46"/>
      <c r="C7" s="46"/>
      <c r="D7" s="46"/>
      <c r="E7" s="46"/>
      <c r="F7" s="46"/>
      <c r="G7" s="46"/>
      <c r="H7" s="47" t="s">
        <v>3</v>
      </c>
      <c r="I7" s="82"/>
      <c r="J7" s="3"/>
      <c r="K7" s="46"/>
      <c r="L7" s="46"/>
      <c r="M7" s="46"/>
      <c r="N7" s="46"/>
      <c r="O7" s="46"/>
      <c r="P7" s="46"/>
      <c r="Q7" s="46"/>
      <c r="R7" s="47" t="s">
        <v>3</v>
      </c>
      <c r="S7" s="82"/>
    </row>
    <row r="8" spans="1:18" s="9" customFormat="1" ht="23.25" customHeight="1" thickBot="1">
      <c r="A8" s="33" t="s">
        <v>18</v>
      </c>
      <c r="B8" s="83" t="str">
        <f>DOS!C1</f>
        <v>D.O.S. 1</v>
      </c>
      <c r="C8" s="83"/>
      <c r="D8" s="83"/>
      <c r="E8" s="83"/>
      <c r="F8" s="83"/>
      <c r="G8" s="83"/>
      <c r="H8" s="84"/>
      <c r="K8" s="33" t="s">
        <v>19</v>
      </c>
      <c r="L8" s="83" t="str">
        <f>Carambole!C1</f>
        <v>Carambole 2</v>
      </c>
      <c r="M8" s="83"/>
      <c r="N8" s="83"/>
      <c r="O8" s="83"/>
      <c r="P8" s="83"/>
      <c r="Q8" s="83"/>
      <c r="R8" s="84"/>
    </row>
    <row r="9" spans="1:18" s="12" customFormat="1" ht="15" customHeight="1">
      <c r="A9" s="10"/>
      <c r="B9" s="10" t="s">
        <v>58</v>
      </c>
      <c r="C9" s="11" t="s">
        <v>1</v>
      </c>
      <c r="D9" s="11" t="s">
        <v>4</v>
      </c>
      <c r="E9" s="11" t="s">
        <v>48</v>
      </c>
      <c r="F9" s="11" t="s">
        <v>5</v>
      </c>
      <c r="G9" s="11" t="s">
        <v>49</v>
      </c>
      <c r="H9" s="11" t="s">
        <v>6</v>
      </c>
      <c r="K9" s="10"/>
      <c r="L9" s="10" t="s">
        <v>58</v>
      </c>
      <c r="M9" s="11" t="s">
        <v>1</v>
      </c>
      <c r="N9" s="11" t="s">
        <v>4</v>
      </c>
      <c r="O9" s="11" t="s">
        <v>48</v>
      </c>
      <c r="P9" s="11" t="s">
        <v>5</v>
      </c>
      <c r="Q9" s="11" t="s">
        <v>49</v>
      </c>
      <c r="R9" s="11" t="s">
        <v>6</v>
      </c>
    </row>
    <row r="10" spans="1:19" s="1" customFormat="1" ht="15" customHeight="1">
      <c r="A10" s="2">
        <f>DOS!B21</f>
        <v>1</v>
      </c>
      <c r="B10" s="2" t="str">
        <f>IF(DOS!C21="","",DOS!C21)</f>
        <v>Danny van der Laan</v>
      </c>
      <c r="C10" s="2">
        <f>DOS!D21</f>
        <v>31</v>
      </c>
      <c r="D10" s="2">
        <f>'Team B'!N10</f>
        <v>28</v>
      </c>
      <c r="E10" s="2">
        <f>'Team B'!O10</f>
        <v>39</v>
      </c>
      <c r="F10" s="18">
        <f>IF(E10&gt;0,ROUNDDOWN(D10/E10,3),"")</f>
        <v>0.717</v>
      </c>
      <c r="G10" s="2">
        <f>'Team B'!Q10</f>
        <v>5</v>
      </c>
      <c r="H10" s="2">
        <f>IF(E10&lt;1,"",IF(C10=D10,IF(M10=N10,1,2),IF(ROUNDDOWN(D10/C10,5)&lt;ROUNDDOWN(N10/M10,5),0,1)))</f>
        <v>0</v>
      </c>
      <c r="I10" s="9"/>
      <c r="J10" s="9"/>
      <c r="K10" s="2">
        <f>Carambole!B21</f>
        <v>1</v>
      </c>
      <c r="L10" s="2" t="str">
        <f>IF(Carambole!C21="","",Carambole!C21)</f>
        <v>Jos Sisak</v>
      </c>
      <c r="M10" s="2">
        <f>Carambole!D21</f>
        <v>19</v>
      </c>
      <c r="N10" s="2">
        <f>'Team B'!D10</f>
        <v>19</v>
      </c>
      <c r="O10" s="2">
        <f>'Team B'!E10</f>
        <v>39</v>
      </c>
      <c r="P10" s="18">
        <f>IF(O10&gt;0,ROUNDDOWN(N10/O10,3),"")</f>
        <v>0.487</v>
      </c>
      <c r="Q10" s="2">
        <f>'Team B'!G10</f>
        <v>4</v>
      </c>
      <c r="R10" s="2">
        <f>IF(O10&lt;1,"",IF(M10=N10,IF(C10=D10,1,2),IF(ROUNDDOWN(N10/M10,5)&lt;ROUNDDOWN(D10/C10,5),0,1)))</f>
        <v>2</v>
      </c>
      <c r="S10" s="9"/>
    </row>
    <row r="11" spans="1:19" s="1" customFormat="1" ht="15" customHeight="1">
      <c r="A11" s="2">
        <f>DOS!B22</f>
        <v>2</v>
      </c>
      <c r="B11" s="2" t="str">
        <f>IF(DOS!C22="","",DOS!C22)</f>
        <v>Marin Kamerbeek</v>
      </c>
      <c r="C11" s="2">
        <f>DOS!D22</f>
        <v>16</v>
      </c>
      <c r="D11" s="2">
        <f>'Team B'!N11</f>
        <v>7</v>
      </c>
      <c r="E11" s="2">
        <f>'Team B'!O11</f>
        <v>48</v>
      </c>
      <c r="F11" s="18">
        <f>IF(E11&gt;0,ROUNDDOWN(D11/E11,3),"")</f>
        <v>0.145</v>
      </c>
      <c r="G11" s="2">
        <f>'Team B'!Q11</f>
        <v>1</v>
      </c>
      <c r="H11" s="2">
        <f>IF(E11&lt;1,"",IF(C11=D11,IF(M11=N11,1,2),IF(ROUNDDOWN(D11/C11,5)&lt;ROUNDDOWN(N11/M11,5),0,1)))</f>
        <v>0</v>
      </c>
      <c r="I11" s="9"/>
      <c r="J11" s="9"/>
      <c r="K11" s="2">
        <f>Carambole!B22</f>
        <v>2</v>
      </c>
      <c r="L11" s="2" t="str">
        <f>IF(Carambole!C22="","",Carambole!C22)</f>
        <v>Bertus vd Dikkenberg</v>
      </c>
      <c r="M11" s="2">
        <f>Carambole!D22</f>
        <v>16</v>
      </c>
      <c r="N11" s="2">
        <f>'Team B'!D11</f>
        <v>16</v>
      </c>
      <c r="O11" s="2">
        <f>'Team B'!E11</f>
        <v>48</v>
      </c>
      <c r="P11" s="18">
        <f>IF(O11&gt;0,ROUNDDOWN(N11/O11,3),"")</f>
        <v>0.333</v>
      </c>
      <c r="Q11" s="2">
        <f>'Team B'!G11</f>
        <v>3</v>
      </c>
      <c r="R11" s="2">
        <f>IF(O11&lt;1,"",IF(M11=N11,IF(C11=D11,1,2),IF(ROUNDDOWN(N11/M11,5)&lt;ROUNDDOWN(D11/C11,5),0,1)))</f>
        <v>2</v>
      </c>
      <c r="S11" s="9"/>
    </row>
    <row r="12" spans="1:19" s="1" customFormat="1" ht="15" customHeight="1" thickBot="1">
      <c r="A12" s="2">
        <f>DOS!B23</f>
        <v>3</v>
      </c>
      <c r="B12" s="2" t="str">
        <f>IF(DOS!C23="","",DOS!C23)</f>
        <v>Lancelot Hoenderdos</v>
      </c>
      <c r="C12" s="2">
        <f>DOS!D23</f>
        <v>15</v>
      </c>
      <c r="D12" s="2">
        <f>'Team B'!N12</f>
        <v>14</v>
      </c>
      <c r="E12" s="2">
        <f>'Team B'!O12</f>
        <v>56</v>
      </c>
      <c r="F12" s="18">
        <f>IF(E12&gt;0,ROUNDDOWN(D12/E12,3),"")</f>
        <v>0.25</v>
      </c>
      <c r="G12" s="2">
        <f>'Team B'!Q12</f>
        <v>2</v>
      </c>
      <c r="H12" s="2">
        <f>IF(E12&lt;1,"",IF(C12=D12,IF(M12=N12,1,2),IF(ROUNDDOWN(D12/C12,5)&lt;ROUNDDOWN(N12/M12,5),0,1)))</f>
        <v>0</v>
      </c>
      <c r="I12" s="9"/>
      <c r="J12" s="9"/>
      <c r="K12" s="2">
        <f>Carambole!B23</f>
        <v>3</v>
      </c>
      <c r="L12" s="2" t="str">
        <f>IF(Carambole!C23="","",Carambole!C23)</f>
        <v>Hans de Ridder</v>
      </c>
      <c r="M12" s="2">
        <f>Carambole!D23</f>
        <v>15</v>
      </c>
      <c r="N12" s="2">
        <f>'Team B'!D12</f>
        <v>15</v>
      </c>
      <c r="O12" s="2">
        <f>'Team B'!E12</f>
        <v>56</v>
      </c>
      <c r="P12" s="18">
        <f>IF(O12&gt;0,ROUNDDOWN(N12/O12,3),"")</f>
        <v>0.267</v>
      </c>
      <c r="Q12" s="2">
        <f>'Team B'!G12</f>
        <v>3</v>
      </c>
      <c r="R12" s="2">
        <f>IF(O12&lt;1,"",IF(M12=N12,IF(C12=D12,1,2),IF(ROUNDDOWN(N12/M12,5)&lt;ROUNDDOWN(D12/C12,5),0,1)))</f>
        <v>2</v>
      </c>
      <c r="S12" s="9"/>
    </row>
    <row r="13" spans="1:19" s="76" customFormat="1" ht="15" customHeight="1" thickBot="1">
      <c r="A13" s="69"/>
      <c r="B13" s="69"/>
      <c r="C13" s="70">
        <f>SUM(C10:C12)</f>
        <v>62</v>
      </c>
      <c r="D13" s="71">
        <f>SUM(D10:D12)</f>
        <v>49</v>
      </c>
      <c r="E13" s="72">
        <f>SUM(E10:E12)</f>
        <v>143</v>
      </c>
      <c r="F13" s="73">
        <f>IF(E13&gt;0,D13/E13,"")</f>
        <v>0.34265734265734266</v>
      </c>
      <c r="G13" s="74">
        <f>MAX(G10,G11,G12)</f>
        <v>5</v>
      </c>
      <c r="H13" s="75">
        <f>SUM(H10:H12)</f>
        <v>0</v>
      </c>
      <c r="I13" s="81">
        <f>IF(H13&gt;3,2,IF(OR(R13&gt;3,COUNT(H10:H12)=3),IF(H13&gt;R13,2,IF(H13=R13,1,0)),""))</f>
        <v>0</v>
      </c>
      <c r="J13" s="3"/>
      <c r="K13" s="69"/>
      <c r="L13" s="69"/>
      <c r="M13" s="70">
        <f>SUM(M10:M12)</f>
        <v>50</v>
      </c>
      <c r="N13" s="71">
        <f>SUM(N10:N12)</f>
        <v>50</v>
      </c>
      <c r="O13" s="72">
        <f>SUM(O10:O12)</f>
        <v>143</v>
      </c>
      <c r="P13" s="73">
        <f>IF(O13&gt;0,N13/O13,"")</f>
        <v>0.34965034965034963</v>
      </c>
      <c r="Q13" s="74">
        <f>MAX(Q10,Q11,Q12)</f>
        <v>4</v>
      </c>
      <c r="R13" s="75">
        <f>SUM(R10:R12)</f>
        <v>6</v>
      </c>
      <c r="S13" s="81">
        <f>IF(R13&gt;3,2,IF(OR(H13&gt;3,COUNT(R10:R12)=3),IF(R13&gt;H13,2,IF(R13=H13,1,0)),""))</f>
        <v>2</v>
      </c>
    </row>
    <row r="14" spans="1:19" s="1" customFormat="1" ht="17.25" customHeight="1" thickBot="1">
      <c r="A14" s="46"/>
      <c r="B14" s="46"/>
      <c r="C14" s="46"/>
      <c r="D14" s="46"/>
      <c r="E14" s="46"/>
      <c r="F14" s="46"/>
      <c r="G14" s="46"/>
      <c r="H14" s="47" t="s">
        <v>3</v>
      </c>
      <c r="I14" s="82"/>
      <c r="J14" s="3"/>
      <c r="K14" s="46"/>
      <c r="L14" s="46"/>
      <c r="M14" s="46"/>
      <c r="N14" s="46"/>
      <c r="O14" s="46"/>
      <c r="P14" s="46"/>
      <c r="Q14" s="46"/>
      <c r="R14" s="47" t="s">
        <v>3</v>
      </c>
      <c r="S14" s="82"/>
    </row>
    <row r="15" spans="1:18" s="9" customFormat="1" ht="23.25" customHeight="1" thickBot="1">
      <c r="A15" s="33" t="s">
        <v>18</v>
      </c>
      <c r="B15" s="83" t="str">
        <f>DOS!C1</f>
        <v>D.O.S. 1</v>
      </c>
      <c r="C15" s="83"/>
      <c r="D15" s="83"/>
      <c r="E15" s="83"/>
      <c r="F15" s="83"/>
      <c r="G15" s="83"/>
      <c r="H15" s="84"/>
      <c r="K15" s="33" t="s">
        <v>17</v>
      </c>
      <c r="L15" s="83" t="str">
        <f>Maarschalk!C1</f>
        <v>Maarschalk 2</v>
      </c>
      <c r="M15" s="83"/>
      <c r="N15" s="83"/>
      <c r="O15" s="83"/>
      <c r="P15" s="83"/>
      <c r="Q15" s="83"/>
      <c r="R15" s="84"/>
    </row>
    <row r="16" spans="1:18" s="12" customFormat="1" ht="15" customHeight="1">
      <c r="A16" s="10"/>
      <c r="B16" s="10" t="s">
        <v>58</v>
      </c>
      <c r="C16" s="11" t="s">
        <v>1</v>
      </c>
      <c r="D16" s="11" t="s">
        <v>4</v>
      </c>
      <c r="E16" s="11" t="s">
        <v>48</v>
      </c>
      <c r="F16" s="11" t="s">
        <v>5</v>
      </c>
      <c r="G16" s="11" t="s">
        <v>49</v>
      </c>
      <c r="H16" s="11" t="s">
        <v>6</v>
      </c>
      <c r="K16" s="10"/>
      <c r="L16" s="10" t="s">
        <v>58</v>
      </c>
      <c r="M16" s="11" t="s">
        <v>1</v>
      </c>
      <c r="N16" s="11" t="s">
        <v>4</v>
      </c>
      <c r="O16" s="11" t="s">
        <v>48</v>
      </c>
      <c r="P16" s="11" t="s">
        <v>5</v>
      </c>
      <c r="Q16" s="11" t="s">
        <v>49</v>
      </c>
      <c r="R16" s="11" t="s">
        <v>6</v>
      </c>
    </row>
    <row r="17" spans="1:19" s="1" customFormat="1" ht="15" customHeight="1">
      <c r="A17" s="2">
        <f>DOS!B27</f>
        <v>1</v>
      </c>
      <c r="B17" s="2" t="str">
        <f>IF(DOS!C27="","",DOS!C27)</f>
        <v>Danny van der Laan</v>
      </c>
      <c r="C17" s="2">
        <f>DOS!D27</f>
        <v>31</v>
      </c>
      <c r="D17" s="2">
        <f>'T2'!D17</f>
        <v>30</v>
      </c>
      <c r="E17" s="2">
        <f>'T2'!E17</f>
        <v>51</v>
      </c>
      <c r="F17" s="18">
        <f>IF(E17&gt;0,ROUNDDOWN(D17/E17,3),"")</f>
        <v>0.588</v>
      </c>
      <c r="G17" s="2">
        <f>'T2'!F17</f>
        <v>4</v>
      </c>
      <c r="H17" s="2">
        <f>IF(E17&lt;1,"",IF(C17=D17,IF(M17=N17,1,2),IF(ROUNDDOWN(D17/C17,5)&lt;ROUNDDOWN(N17/M17,5),0,1)))</f>
        <v>0</v>
      </c>
      <c r="I17" s="9"/>
      <c r="J17" s="9"/>
      <c r="K17" s="2">
        <f>Maarschalk!B27</f>
        <v>1</v>
      </c>
      <c r="L17" s="2" t="str">
        <f>IF(Maarschalk!C21="","",Maarschalk!C21)</f>
        <v>Anton Brouwer</v>
      </c>
      <c r="M17" s="2">
        <f>Maarschalk!D27</f>
        <v>31</v>
      </c>
      <c r="N17" s="2">
        <f>'T2'!I17</f>
        <v>31</v>
      </c>
      <c r="O17" s="2">
        <f>E17</f>
        <v>51</v>
      </c>
      <c r="P17" s="18">
        <f>IF(O17&gt;0,ROUNDDOWN(N17/O17,3),"")</f>
        <v>0.607</v>
      </c>
      <c r="Q17" s="2">
        <f>'T2'!K17</f>
        <v>3</v>
      </c>
      <c r="R17" s="2">
        <f>IF(O17&lt;1,"",IF(M17=N17,IF(C17=D17,1,2),IF(ROUNDDOWN(N17/M17,5)&lt;ROUNDDOWN(D17/C17,5),0,1)))</f>
        <v>2</v>
      </c>
      <c r="S17" s="9"/>
    </row>
    <row r="18" spans="1:19" s="1" customFormat="1" ht="15" customHeight="1">
      <c r="A18" s="2">
        <f>DOS!B28</f>
        <v>2</v>
      </c>
      <c r="B18" s="2" t="str">
        <f>IF(DOS!C28="","",DOS!C28)</f>
        <v>Marin Kamerbeek</v>
      </c>
      <c r="C18" s="2">
        <f>DOS!D28</f>
        <v>16</v>
      </c>
      <c r="D18" s="2">
        <f>'T4'!D5</f>
        <v>16</v>
      </c>
      <c r="E18" s="2">
        <f>'T4'!E5</f>
        <v>39</v>
      </c>
      <c r="F18" s="18">
        <f>IF(E18&gt;0,ROUNDDOWN(D18/E18,3),"")</f>
        <v>0.41</v>
      </c>
      <c r="G18" s="2">
        <f>'T4'!F5</f>
        <v>3</v>
      </c>
      <c r="H18" s="2">
        <f>IF(E18&lt;1,"",IF(C18=D18,IF(M18=N18,1,2),IF(ROUNDDOWN(D18/C18,5)&lt;ROUNDDOWN(N18/M18,5),0,1)))</f>
        <v>2</v>
      </c>
      <c r="I18" s="9"/>
      <c r="J18" s="9"/>
      <c r="K18" s="2">
        <f>Maarschalk!B28</f>
        <v>2</v>
      </c>
      <c r="L18" s="2" t="str">
        <f>IF(Maarschalk!C22="","",Maarschalk!C22)</f>
        <v>Leo Walbeek</v>
      </c>
      <c r="M18" s="2">
        <f>Maarschalk!D28</f>
        <v>19</v>
      </c>
      <c r="N18" s="2">
        <f>'T4'!I5</f>
        <v>8</v>
      </c>
      <c r="O18" s="2">
        <f>E18</f>
        <v>39</v>
      </c>
      <c r="P18" s="18">
        <f>IF(O18&gt;0,ROUNDDOWN(N18/O18,3),"")</f>
        <v>0.205</v>
      </c>
      <c r="Q18" s="2">
        <f>'T4'!K5</f>
        <v>2</v>
      </c>
      <c r="R18" s="2">
        <f>IF(O18&lt;1,"",IF(M18=N18,IF(C18=D18,1,2),IF(ROUNDDOWN(N18/M18,5)&lt;ROUNDDOWN(D18/C18,5),0,1)))</f>
        <v>0</v>
      </c>
      <c r="S18" s="9"/>
    </row>
    <row r="19" spans="1:19" s="1" customFormat="1" ht="15" customHeight="1" thickBot="1">
      <c r="A19" s="2">
        <f>DOS!B29</f>
        <v>3</v>
      </c>
      <c r="B19" s="2" t="str">
        <f>IF(DOS!C29="","",DOS!C29)</f>
        <v>Lancelot Hoenderdos</v>
      </c>
      <c r="C19" s="2">
        <f>DOS!D29</f>
        <v>15</v>
      </c>
      <c r="D19" s="8">
        <f>'T3'!D5</f>
        <v>10</v>
      </c>
      <c r="E19" s="8">
        <f>'T3'!E5</f>
        <v>46</v>
      </c>
      <c r="F19" s="18">
        <f>IF(E19&gt;0,ROUNDDOWN(D19/E19,3),"")</f>
        <v>0.217</v>
      </c>
      <c r="G19" s="8">
        <f>'T3'!F5</f>
        <v>2</v>
      </c>
      <c r="H19" s="2">
        <f>IF(E19&lt;1,"",IF(C19=D19,IF(M19=N19,1,2),IF(ROUNDDOWN(D19/C19,5)&lt;ROUNDDOWN(N19/M19,5),0,1)))</f>
        <v>0</v>
      </c>
      <c r="I19" s="9"/>
      <c r="J19" s="9"/>
      <c r="K19" s="2">
        <f>Maarschalk!B29</f>
        <v>3</v>
      </c>
      <c r="L19" s="2" t="str">
        <f>IF(Maarschalk!C23="","",Maarschalk!C23)</f>
        <v>Jan Veldwijk</v>
      </c>
      <c r="M19" s="2">
        <f>Maarschalk!D29</f>
        <v>18</v>
      </c>
      <c r="N19" s="8">
        <f>'T3'!I5</f>
        <v>18</v>
      </c>
      <c r="O19" s="2">
        <f>E19</f>
        <v>46</v>
      </c>
      <c r="P19" s="18">
        <f>IF(O19&gt;0,ROUNDDOWN(N19/O19,3),"")</f>
        <v>0.391</v>
      </c>
      <c r="Q19" s="8">
        <f>'T3'!K5</f>
        <v>3</v>
      </c>
      <c r="R19" s="2">
        <f>IF(O19&lt;1,"",IF(M19=N19,IF(C19=D19,1,2),IF(ROUNDDOWN(N19/M19,5)&lt;ROUNDDOWN(D19/C19,5),0,1)))</f>
        <v>2</v>
      </c>
      <c r="S19" s="9"/>
    </row>
    <row r="20" spans="1:19" s="76" customFormat="1" ht="15" customHeight="1" thickBot="1">
      <c r="A20" s="69"/>
      <c r="B20" s="69"/>
      <c r="C20" s="70">
        <f>SUM(C17:C19)</f>
        <v>62</v>
      </c>
      <c r="D20" s="71">
        <f>SUM(D17:D19)</f>
        <v>56</v>
      </c>
      <c r="E20" s="72">
        <f>SUM(E17:E19)</f>
        <v>136</v>
      </c>
      <c r="F20" s="73">
        <f>IF(E20&gt;0,D20/E20,"")</f>
        <v>0.4117647058823529</v>
      </c>
      <c r="G20" s="74">
        <f>MAX(G17,G18,G19)</f>
        <v>4</v>
      </c>
      <c r="H20" s="75">
        <f>SUM(H17:H19)</f>
        <v>2</v>
      </c>
      <c r="I20" s="81">
        <f>IF(H20&gt;3,2,IF(OR(R20&gt;3,COUNT(H17:H19)=3),IF(H20&gt;R20,2,IF(H20=R20,1,0)),""))</f>
        <v>0</v>
      </c>
      <c r="J20" s="3"/>
      <c r="K20" s="69"/>
      <c r="L20" s="69"/>
      <c r="M20" s="70">
        <f>SUM(M17:M19)</f>
        <v>68</v>
      </c>
      <c r="N20" s="71">
        <f>SUM(N17:N19)</f>
        <v>57</v>
      </c>
      <c r="O20" s="72">
        <f>SUM(O17:O19)</f>
        <v>136</v>
      </c>
      <c r="P20" s="73">
        <f>IF(O20&gt;0,N20/O20,"")</f>
        <v>0.41911764705882354</v>
      </c>
      <c r="Q20" s="74">
        <f>MAX(Q17,Q18,Q19)</f>
        <v>3</v>
      </c>
      <c r="R20" s="75">
        <f>SUM(R17:R19)</f>
        <v>4</v>
      </c>
      <c r="S20" s="81">
        <f>IF(R20&gt;3,2,IF(OR(H20&gt;3,COUNT(R17:R19)=3),IF(R20&gt;H20,2,IF(R20=H20,1,0)),""))</f>
        <v>2</v>
      </c>
    </row>
    <row r="21" spans="1:19" s="1" customFormat="1" ht="17.25" customHeight="1" thickBot="1">
      <c r="A21" s="46"/>
      <c r="B21" s="46"/>
      <c r="C21" s="46"/>
      <c r="D21" s="46"/>
      <c r="E21" s="46"/>
      <c r="F21" s="46"/>
      <c r="G21" s="46"/>
      <c r="H21" s="47" t="s">
        <v>3</v>
      </c>
      <c r="I21" s="82"/>
      <c r="J21" s="3"/>
      <c r="K21" s="46"/>
      <c r="L21" s="46"/>
      <c r="M21" s="46"/>
      <c r="N21" s="46"/>
      <c r="O21" s="46"/>
      <c r="P21" s="46"/>
      <c r="Q21" s="46"/>
      <c r="R21" s="47" t="s">
        <v>3</v>
      </c>
      <c r="S21" s="82"/>
    </row>
    <row r="22" spans="1:18" s="9" customFormat="1" ht="23.25" customHeight="1" thickBot="1">
      <c r="A22" s="33" t="s">
        <v>18</v>
      </c>
      <c r="B22" s="83" t="str">
        <f>DOS!C1</f>
        <v>D.O.S. 1</v>
      </c>
      <c r="C22" s="83"/>
      <c r="D22" s="83"/>
      <c r="E22" s="83"/>
      <c r="F22" s="83"/>
      <c r="G22" s="83"/>
      <c r="H22" s="84"/>
      <c r="K22" s="33" t="s">
        <v>16</v>
      </c>
      <c r="L22" s="83" t="str">
        <f>'Mike''s'!C1</f>
        <v>Mike's 1</v>
      </c>
      <c r="M22" s="83"/>
      <c r="N22" s="83"/>
      <c r="O22" s="83"/>
      <c r="P22" s="83"/>
      <c r="Q22" s="83"/>
      <c r="R22" s="84"/>
    </row>
    <row r="23" spans="1:18" s="12" customFormat="1" ht="15" customHeight="1">
      <c r="A23" s="10"/>
      <c r="B23" s="10" t="s">
        <v>58</v>
      </c>
      <c r="C23" s="11" t="s">
        <v>1</v>
      </c>
      <c r="D23" s="11" t="s">
        <v>4</v>
      </c>
      <c r="E23" s="11" t="s">
        <v>48</v>
      </c>
      <c r="F23" s="11" t="s">
        <v>5</v>
      </c>
      <c r="G23" s="11" t="s">
        <v>49</v>
      </c>
      <c r="H23" s="11" t="s">
        <v>6</v>
      </c>
      <c r="K23" s="10"/>
      <c r="L23" s="10" t="s">
        <v>58</v>
      </c>
      <c r="M23" s="11" t="s">
        <v>1</v>
      </c>
      <c r="N23" s="11" t="s">
        <v>4</v>
      </c>
      <c r="O23" s="11" t="s">
        <v>48</v>
      </c>
      <c r="P23" s="11" t="s">
        <v>5</v>
      </c>
      <c r="Q23" s="11" t="s">
        <v>49</v>
      </c>
      <c r="R23" s="11" t="s">
        <v>6</v>
      </c>
    </row>
    <row r="24" spans="1:19" s="1" customFormat="1" ht="15" customHeight="1">
      <c r="A24" s="2">
        <f>DOS!B33</f>
        <v>1</v>
      </c>
      <c r="B24" s="2" t="str">
        <f>IF(DOS!C33="","",DOS!C33)</f>
        <v>Danny van der Laan</v>
      </c>
      <c r="C24" s="2">
        <f>DOS!D33</f>
        <v>31</v>
      </c>
      <c r="D24" s="2">
        <f>'T2'!D7</f>
        <v>21</v>
      </c>
      <c r="E24" s="2">
        <f>'T2'!E7</f>
        <v>36</v>
      </c>
      <c r="F24" s="18">
        <f>IF(E24&gt;0,ROUNDDOWN(D24/E24,3),"")</f>
        <v>0.583</v>
      </c>
      <c r="G24" s="2">
        <f>'T2'!F7</f>
        <v>3</v>
      </c>
      <c r="H24" s="2">
        <f>IF(E24&lt;1,"",IF(C24=D24,IF(M24=N24,1,2),IF(ROUNDDOWN(D24/C24,5)&lt;ROUNDDOWN(N24/M24,5),0,1)))</f>
        <v>0</v>
      </c>
      <c r="I24" s="9"/>
      <c r="J24" s="9"/>
      <c r="K24" s="2">
        <f>'Mike''s'!B27</f>
        <v>1</v>
      </c>
      <c r="L24" s="2" t="str">
        <f>IF('Mike''s'!C27="","",'Mike''s'!C27)</f>
        <v>Jan-Willem Geerts</v>
      </c>
      <c r="M24" s="2">
        <f>'Mike''s'!D27</f>
        <v>27</v>
      </c>
      <c r="N24" s="2">
        <f>'T2'!I7</f>
        <v>27</v>
      </c>
      <c r="O24" s="2">
        <f>E24</f>
        <v>36</v>
      </c>
      <c r="P24" s="18">
        <f>IF(O24&gt;0,ROUNDDOWN(N24/O24,3),"")</f>
        <v>0.75</v>
      </c>
      <c r="Q24" s="2">
        <f>'T2'!K7</f>
        <v>4</v>
      </c>
      <c r="R24" s="2">
        <f>IF(O24&lt;1,"",IF(M24=N24,IF(C24=D24,1,2),IF(ROUNDDOWN(N24/M24,5)&lt;ROUNDDOWN(D24/C24,5),0,1)))</f>
        <v>2</v>
      </c>
      <c r="S24" s="9"/>
    </row>
    <row r="25" spans="1:19" s="1" customFormat="1" ht="15" customHeight="1">
      <c r="A25" s="2">
        <f>DOS!B34</f>
        <v>2</v>
      </c>
      <c r="B25" s="2" t="str">
        <f>IF(DOS!C34="","",DOS!C34)</f>
        <v>Marin Kamerbeek</v>
      </c>
      <c r="C25" s="2">
        <f>DOS!D34</f>
        <v>16</v>
      </c>
      <c r="D25" s="2">
        <f>'T2'!D9</f>
        <v>16</v>
      </c>
      <c r="E25" s="2">
        <f>'T2'!E9</f>
        <v>55</v>
      </c>
      <c r="F25" s="18">
        <f>IF(E25&gt;0,ROUNDDOWN(D25/E25,3),"")</f>
        <v>0.29</v>
      </c>
      <c r="G25" s="2">
        <f>'T2'!F9</f>
        <v>3</v>
      </c>
      <c r="H25" s="2">
        <f>IF(E25&lt;1,"",IF(C25=D25,IF(M25=N25,1,2),IF(ROUNDDOWN(D25/C25,5)&lt;ROUNDDOWN(N25/M25,5),0,1)))</f>
        <v>2</v>
      </c>
      <c r="I25" s="9"/>
      <c r="J25" s="9"/>
      <c r="K25" s="2">
        <f>'Mike''s'!B28</f>
        <v>2</v>
      </c>
      <c r="L25" s="2" t="str">
        <f>IF('Mike''s'!C28="","",'Mike''s'!C28)</f>
        <v>Fred van den Broek</v>
      </c>
      <c r="M25" s="2">
        <f>'Mike''s'!D28</f>
        <v>25</v>
      </c>
      <c r="N25" s="2">
        <f>'T2'!I9</f>
        <v>20</v>
      </c>
      <c r="O25" s="2">
        <f>E25</f>
        <v>55</v>
      </c>
      <c r="P25" s="18">
        <f>IF(O25&gt;0,ROUNDDOWN(N25/O25,3),"")</f>
        <v>0.363</v>
      </c>
      <c r="Q25" s="2">
        <f>'T2'!K9</f>
        <v>3</v>
      </c>
      <c r="R25" s="2">
        <f>IF(O25&lt;1,"",IF(M25=N25,IF(C25=D25,1,2),IF(ROUNDDOWN(N25/M25,5)&lt;ROUNDDOWN(D25/C25,5),0,1)))</f>
        <v>0</v>
      </c>
      <c r="S25" s="9"/>
    </row>
    <row r="26" spans="1:19" s="1" customFormat="1" ht="15" customHeight="1" thickBot="1">
      <c r="A26" s="2">
        <f>DOS!B35</f>
        <v>3</v>
      </c>
      <c r="B26" s="2" t="str">
        <f>IF(DOS!C35="","",DOS!C35)</f>
        <v>Lancelot Hoenderdos</v>
      </c>
      <c r="C26" s="2">
        <f>DOS!D35</f>
        <v>15</v>
      </c>
      <c r="D26" s="8">
        <f>'T4'!D11</f>
        <v>14</v>
      </c>
      <c r="E26" s="8">
        <f>'T4'!E11</f>
        <v>58</v>
      </c>
      <c r="F26" s="18">
        <f>IF(E26&gt;0,ROUNDDOWN(D26/E26,3),"")</f>
        <v>0.241</v>
      </c>
      <c r="G26" s="8">
        <f>'T4'!F11</f>
        <v>2</v>
      </c>
      <c r="H26" s="2">
        <f>IF(E26&lt;1,"",IF(C26=D26,IF(M26=N26,1,2),IF(ROUNDDOWN(D26/C26,5)&lt;ROUNDDOWN(N26/M26,5),0,1)))</f>
        <v>0</v>
      </c>
      <c r="I26" s="9"/>
      <c r="J26" s="9"/>
      <c r="K26" s="2">
        <f>'Mike''s'!B29</f>
        <v>3</v>
      </c>
      <c r="L26" s="2" t="str">
        <f>IF('Mike''s'!C29="","",'Mike''s'!C29)</f>
        <v>Ton Stijnman</v>
      </c>
      <c r="M26" s="2">
        <f>'Mike''s'!D29</f>
        <v>15</v>
      </c>
      <c r="N26" s="8">
        <f>'T4'!I11</f>
        <v>15</v>
      </c>
      <c r="O26" s="2">
        <f>E26</f>
        <v>58</v>
      </c>
      <c r="P26" s="18">
        <f>IF(O26&gt;0,ROUNDDOWN(N26/O26,3),"")</f>
        <v>0.258</v>
      </c>
      <c r="Q26" s="8">
        <f>'T4'!K11</f>
        <v>2</v>
      </c>
      <c r="R26" s="2">
        <f>IF(O26&lt;1,"",IF(M26=N26,IF(C26=D26,1,2),IF(ROUNDDOWN(N26/M26,5)&lt;ROUNDDOWN(D26/C26,5),0,1)))</f>
        <v>2</v>
      </c>
      <c r="S26" s="9"/>
    </row>
    <row r="27" spans="1:19" s="76" customFormat="1" ht="15" customHeight="1" thickBot="1">
      <c r="A27" s="69"/>
      <c r="B27" s="69"/>
      <c r="C27" s="70">
        <f>SUM(C24:C26)</f>
        <v>62</v>
      </c>
      <c r="D27" s="71">
        <f>SUM(D24:D26)</f>
        <v>51</v>
      </c>
      <c r="E27" s="72">
        <f>SUM(E24:E26)</f>
        <v>149</v>
      </c>
      <c r="F27" s="73">
        <f>IF(E27&gt;0,D27/E27,"")</f>
        <v>0.3422818791946309</v>
      </c>
      <c r="G27" s="74">
        <f>MAX(G24,G25,G26)</f>
        <v>3</v>
      </c>
      <c r="H27" s="75">
        <f>SUM(H24:H26)</f>
        <v>2</v>
      </c>
      <c r="I27" s="81">
        <f>IF(H27&gt;3,2,IF(OR(R27&gt;3,COUNT(H24:H26)=3),IF(H27&gt;R27,2,IF(H27=R27,1,0)),""))</f>
        <v>0</v>
      </c>
      <c r="J27" s="3"/>
      <c r="K27" s="69"/>
      <c r="L27" s="69"/>
      <c r="M27" s="70">
        <f>SUM(M24:M26)</f>
        <v>67</v>
      </c>
      <c r="N27" s="71">
        <f>SUM(N24:N26)</f>
        <v>62</v>
      </c>
      <c r="O27" s="72">
        <f>SUM(O24:O26)</f>
        <v>149</v>
      </c>
      <c r="P27" s="73">
        <f>IF(O27&gt;0,N27/O27,"")</f>
        <v>0.4161073825503356</v>
      </c>
      <c r="Q27" s="74">
        <f>MAX(Q24,Q25,Q26)</f>
        <v>4</v>
      </c>
      <c r="R27" s="75">
        <f>SUM(R24:R26)</f>
        <v>4</v>
      </c>
      <c r="S27" s="81">
        <f>IF(R27&gt;3,2,IF(OR(H27&gt;3,COUNT(R24:R26)=3),IF(R27&gt;H27,2,IF(R27=H27,1,0)),""))</f>
        <v>2</v>
      </c>
    </row>
    <row r="28" spans="1:19" s="1" customFormat="1" ht="17.25" customHeight="1" thickBot="1">
      <c r="A28" s="46"/>
      <c r="B28" s="46"/>
      <c r="C28" s="46"/>
      <c r="D28" s="46"/>
      <c r="E28" s="46"/>
      <c r="F28" s="46"/>
      <c r="G28" s="46"/>
      <c r="H28" s="47" t="s">
        <v>3</v>
      </c>
      <c r="I28" s="82"/>
      <c r="J28" s="3"/>
      <c r="K28" s="46"/>
      <c r="L28" s="46"/>
      <c r="M28" s="46"/>
      <c r="N28" s="46"/>
      <c r="O28" s="46"/>
      <c r="P28" s="46"/>
      <c r="Q28" s="46"/>
      <c r="R28" s="47" t="s">
        <v>3</v>
      </c>
      <c r="S28" s="82"/>
    </row>
    <row r="29" spans="1:18" s="9" customFormat="1" ht="23.25" customHeight="1" thickBot="1">
      <c r="A29" s="33" t="s">
        <v>18</v>
      </c>
      <c r="B29" s="83" t="str">
        <f>DOS!C1</f>
        <v>D.O.S. 1</v>
      </c>
      <c r="C29" s="83"/>
      <c r="D29" s="83"/>
      <c r="E29" s="83"/>
      <c r="F29" s="83"/>
      <c r="G29" s="83"/>
      <c r="H29" s="84"/>
      <c r="K29" s="33" t="s">
        <v>15</v>
      </c>
      <c r="L29" s="83" t="str">
        <f>'Onder Ons'!C1</f>
        <v>Onder Ons 3</v>
      </c>
      <c r="M29" s="83"/>
      <c r="N29" s="83"/>
      <c r="O29" s="83"/>
      <c r="P29" s="83"/>
      <c r="Q29" s="83"/>
      <c r="R29" s="84"/>
    </row>
    <row r="30" spans="1:18" s="12" customFormat="1" ht="15" customHeight="1">
      <c r="A30" s="10"/>
      <c r="B30" s="10" t="s">
        <v>0</v>
      </c>
      <c r="C30" s="11" t="s">
        <v>1</v>
      </c>
      <c r="D30" s="11" t="s">
        <v>4</v>
      </c>
      <c r="E30" s="11" t="s">
        <v>48</v>
      </c>
      <c r="F30" s="11" t="s">
        <v>5</v>
      </c>
      <c r="G30" s="11" t="s">
        <v>49</v>
      </c>
      <c r="H30" s="11" t="s">
        <v>6</v>
      </c>
      <c r="K30" s="10"/>
      <c r="L30" s="10" t="s">
        <v>58</v>
      </c>
      <c r="M30" s="11" t="s">
        <v>1</v>
      </c>
      <c r="N30" s="11" t="s">
        <v>4</v>
      </c>
      <c r="O30" s="11" t="s">
        <v>48</v>
      </c>
      <c r="P30" s="11" t="s">
        <v>5</v>
      </c>
      <c r="Q30" s="11" t="s">
        <v>49</v>
      </c>
      <c r="R30" s="11" t="s">
        <v>6</v>
      </c>
    </row>
    <row r="31" spans="1:19" s="1" customFormat="1" ht="15" customHeight="1">
      <c r="A31" s="2">
        <f>DOS!B39</f>
        <v>1</v>
      </c>
      <c r="B31" s="2" t="str">
        <f>IF(DOS!C39="","",DOS!C39)</f>
        <v>Danny van der Laan</v>
      </c>
      <c r="C31" s="2">
        <f>DOS!D39</f>
        <v>31</v>
      </c>
      <c r="D31" s="2">
        <f>'T3'!D3</f>
        <v>20</v>
      </c>
      <c r="E31" s="2">
        <f>'T3'!E3</f>
        <v>33</v>
      </c>
      <c r="F31" s="18">
        <f>IF(E31&gt;0,ROUNDDOWN(D31/E31,3),"")</f>
        <v>0.606</v>
      </c>
      <c r="G31" s="2">
        <f>'T3'!F3</f>
        <v>3</v>
      </c>
      <c r="H31" s="2">
        <f>IF(E31&lt;1,"",IF(C31=D31,IF(M31=N31,1,2),IF(ROUNDDOWN(D31/C31,5)&lt;ROUNDDOWN(N31/M31,5),0,1)))</f>
        <v>0</v>
      </c>
      <c r="I31" s="9"/>
      <c r="J31" s="9"/>
      <c r="K31" s="2">
        <f>'Onder Ons'!B27</f>
        <v>1</v>
      </c>
      <c r="L31" s="2" t="str">
        <f>IF('Onder Ons'!C27="","",'Onder Ons'!C27)</f>
        <v>Richard Dekker</v>
      </c>
      <c r="M31" s="2">
        <f>'Onder Ons'!D27</f>
        <v>47</v>
      </c>
      <c r="N31" s="2">
        <f>'T3'!I3</f>
        <v>47</v>
      </c>
      <c r="O31" s="2">
        <f>E31</f>
        <v>33</v>
      </c>
      <c r="P31" s="18">
        <f>IF(O31&gt;0,ROUNDDOWN(N31/O31,3),"")</f>
        <v>1.424</v>
      </c>
      <c r="Q31" s="2">
        <f>'T3'!K3</f>
        <v>5</v>
      </c>
      <c r="R31" s="2">
        <f>IF(O31&lt;1,"",IF(M31=N31,IF(C31=D31,1,2),IF(ROUNDDOWN(N31/M31,5)&lt;ROUNDDOWN(D31/C31,5),0,1)))</f>
        <v>2</v>
      </c>
      <c r="S31" s="9"/>
    </row>
    <row r="32" spans="1:19" s="1" customFormat="1" ht="15" customHeight="1">
      <c r="A32" s="2">
        <f>DOS!B40</f>
        <v>2</v>
      </c>
      <c r="B32" s="2" t="str">
        <f>IF(DOS!C40="","",DOS!C40)</f>
        <v>Marin Kamerbeek</v>
      </c>
      <c r="C32" s="2">
        <f>DOS!D40</f>
        <v>16</v>
      </c>
      <c r="D32" s="2">
        <f>'T3'!D19</f>
        <v>16</v>
      </c>
      <c r="E32" s="2">
        <f>'T3'!E19</f>
        <v>40</v>
      </c>
      <c r="F32" s="18">
        <f>IF(E32&gt;0,ROUNDDOWN(D32/E32,3),"")</f>
        <v>0.4</v>
      </c>
      <c r="G32" s="2">
        <f>'T3'!F19</f>
        <v>3</v>
      </c>
      <c r="H32" s="2">
        <f>IF(E32&lt;1,"",IF(C32=D32,IF(M32=N32,1,2),IF(ROUNDDOWN(D32/C32,5)&lt;ROUNDDOWN(N32/M32,5),0,1)))</f>
        <v>2</v>
      </c>
      <c r="I32" s="9"/>
      <c r="J32" s="9"/>
      <c r="K32" s="2">
        <f>'Onder Ons'!B28</f>
        <v>2</v>
      </c>
      <c r="L32" s="2" t="str">
        <f>IF('Onder Ons'!C28="","",'Onder Ons'!C28)</f>
        <v>Michael Dickmann</v>
      </c>
      <c r="M32" s="2">
        <f>'Onder Ons'!D28</f>
        <v>25</v>
      </c>
      <c r="N32" s="2">
        <f>'T3'!I19</f>
        <v>14</v>
      </c>
      <c r="O32" s="2">
        <f>E32</f>
        <v>40</v>
      </c>
      <c r="P32" s="18">
        <f>IF(O32&gt;0,ROUNDDOWN(N32/O32,3),"")</f>
        <v>0.35</v>
      </c>
      <c r="Q32" s="2">
        <f>'T3'!K19</f>
        <v>2</v>
      </c>
      <c r="R32" s="2">
        <f>IF(O32&lt;1,"",IF(M32=N32,IF(C32=D32,1,2),IF(ROUNDDOWN(N32/M32,5)&lt;ROUNDDOWN(D32/C32,5),0,1)))</f>
        <v>0</v>
      </c>
      <c r="S32" s="9"/>
    </row>
    <row r="33" spans="1:19" s="1" customFormat="1" ht="15" customHeight="1" thickBot="1">
      <c r="A33" s="2">
        <f>DOS!B41</f>
        <v>3</v>
      </c>
      <c r="B33" s="2" t="str">
        <f>IF(DOS!C41="","",DOS!C41)</f>
        <v>Lancelot Hoenderdos</v>
      </c>
      <c r="C33" s="2">
        <f>DOS!D41</f>
        <v>15</v>
      </c>
      <c r="D33" s="8">
        <f>'T1'!D17</f>
        <v>11</v>
      </c>
      <c r="E33" s="8">
        <f>'T1'!E17</f>
        <v>60</v>
      </c>
      <c r="F33" s="18">
        <f>IF(E33&gt;0,ROUNDDOWN(D33/E33,3),"")</f>
        <v>0.183</v>
      </c>
      <c r="G33" s="8">
        <f>'T1'!F17</f>
        <v>2</v>
      </c>
      <c r="H33" s="2">
        <f>IF(E33&lt;1,"",IF(C33=D33,IF(M33=N33,1,2),IF(ROUNDDOWN(D33/C33,5)&lt;ROUNDDOWN(N33/M33,5),0,1)))</f>
        <v>1</v>
      </c>
      <c r="I33" s="9"/>
      <c r="J33" s="9"/>
      <c r="K33" s="2">
        <f>'Onder Ons'!B29</f>
        <v>3</v>
      </c>
      <c r="L33" s="2" t="str">
        <f>IF('Onder Ons'!C29="","",'Onder Ons'!C29)</f>
        <v>Bolle van der Laan</v>
      </c>
      <c r="M33" s="2">
        <f>'Onder Ons'!D29</f>
        <v>22</v>
      </c>
      <c r="N33" s="8">
        <f>'T1'!I17</f>
        <v>10</v>
      </c>
      <c r="O33" s="2">
        <f>E33</f>
        <v>60</v>
      </c>
      <c r="P33" s="18">
        <f>IF(O33&gt;0,ROUNDDOWN(N33/O33,3),"")</f>
        <v>0.166</v>
      </c>
      <c r="Q33" s="8">
        <f>'T1'!K17</f>
        <v>2</v>
      </c>
      <c r="R33" s="2">
        <f>IF(O33&lt;1,"",IF(M33=N33,IF(C33=D33,1,2),IF(ROUNDDOWN(N33/M33,5)&lt;ROUNDDOWN(D33/C33,5),0,1)))</f>
        <v>0</v>
      </c>
      <c r="S33" s="9"/>
    </row>
    <row r="34" spans="1:19" s="76" customFormat="1" ht="15" customHeight="1" thickBot="1">
      <c r="A34" s="69"/>
      <c r="B34" s="69"/>
      <c r="C34" s="70">
        <f>SUM(C31:C33)</f>
        <v>62</v>
      </c>
      <c r="D34" s="71">
        <f>SUM(D31:D33)</f>
        <v>47</v>
      </c>
      <c r="E34" s="72">
        <f>SUM(E31:E33)</f>
        <v>133</v>
      </c>
      <c r="F34" s="73">
        <f>IF(E34&gt;0,D34/E34,"")</f>
        <v>0.3533834586466165</v>
      </c>
      <c r="G34" s="74">
        <f>MAX(G31,G32,G33)</f>
        <v>3</v>
      </c>
      <c r="H34" s="75">
        <f>SUM(H31:H33)</f>
        <v>3</v>
      </c>
      <c r="I34" s="81">
        <f>IF(H34&gt;3,2,IF(OR(R34&gt;3,COUNT(H31:H33)=3),IF(H34&gt;R34,2,IF(H34=R34,1,0)),""))</f>
        <v>2</v>
      </c>
      <c r="J34" s="3"/>
      <c r="K34" s="69"/>
      <c r="L34" s="69"/>
      <c r="M34" s="70">
        <f>SUM(M31:M33)</f>
        <v>94</v>
      </c>
      <c r="N34" s="71">
        <f>SUM(N31:N33)</f>
        <v>71</v>
      </c>
      <c r="O34" s="72">
        <f>SUM(O31:O33)</f>
        <v>133</v>
      </c>
      <c r="P34" s="73">
        <f>IF(O34&gt;0,N34/O34,"")</f>
        <v>0.5338345864661654</v>
      </c>
      <c r="Q34" s="74">
        <f>MAX(Q31,Q32,Q33)</f>
        <v>5</v>
      </c>
      <c r="R34" s="75">
        <f>SUM(R31:R33)</f>
        <v>2</v>
      </c>
      <c r="S34" s="81">
        <f>IF(R34&gt;3,2,IF(OR(H34&gt;3,COUNT(R31:R33)=3),IF(R34&gt;H34,2,IF(R34=H34,1,0)),""))</f>
        <v>0</v>
      </c>
    </row>
    <row r="35" spans="1:19" s="1" customFormat="1" ht="17.25" customHeight="1" thickBot="1">
      <c r="A35" s="46"/>
      <c r="B35" s="46"/>
      <c r="C35" s="46"/>
      <c r="D35" s="46"/>
      <c r="E35" s="46"/>
      <c r="F35" s="46"/>
      <c r="G35" s="46"/>
      <c r="H35" s="47" t="s">
        <v>3</v>
      </c>
      <c r="I35" s="82"/>
      <c r="J35" s="3"/>
      <c r="K35" s="46"/>
      <c r="L35" s="46"/>
      <c r="M35" s="46"/>
      <c r="N35" s="46"/>
      <c r="O35" s="46"/>
      <c r="P35" s="46"/>
      <c r="Q35" s="46"/>
      <c r="R35" s="47" t="s">
        <v>3</v>
      </c>
      <c r="S35" s="82"/>
    </row>
  </sheetData>
  <sheetProtection password="CB45" sheet="1" selectLockedCells="1" selectUnlockedCells="1"/>
  <mergeCells count="20">
    <mergeCell ref="B29:H29"/>
    <mergeCell ref="L29:R29"/>
    <mergeCell ref="I34:I35"/>
    <mergeCell ref="S34:S35"/>
    <mergeCell ref="I27:I28"/>
    <mergeCell ref="S27:S28"/>
    <mergeCell ref="B22:H22"/>
    <mergeCell ref="L22:R22"/>
    <mergeCell ref="I13:I14"/>
    <mergeCell ref="S13:S14"/>
    <mergeCell ref="I20:I21"/>
    <mergeCell ref="S20:S21"/>
    <mergeCell ref="B15:H15"/>
    <mergeCell ref="L15:R15"/>
    <mergeCell ref="I6:I7"/>
    <mergeCell ref="S6:S7"/>
    <mergeCell ref="B1:H1"/>
    <mergeCell ref="L1:R1"/>
    <mergeCell ref="B8:H8"/>
    <mergeCell ref="L8:R8"/>
  </mergeCells>
  <printOptions horizontalCentered="1" verticalCentered="1"/>
  <pageMargins left="0" right="0" top="0" bottom="0" header="0" footer="0"/>
  <pageSetup fitToHeight="1" fitToWidth="1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Golff</dc:creator>
  <cp:keywords/>
  <dc:description/>
  <cp:lastModifiedBy>Van Rijn</cp:lastModifiedBy>
  <cp:lastPrinted>2024-05-05T14:53:42Z</cp:lastPrinted>
  <dcterms:created xsi:type="dcterms:W3CDTF">2007-01-03T12:29:25Z</dcterms:created>
  <dcterms:modified xsi:type="dcterms:W3CDTF">2024-05-06T11:06:29Z</dcterms:modified>
  <cp:category/>
  <cp:version/>
  <cp:contentType/>
  <cp:contentStatus/>
</cp:coreProperties>
</file>